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wattswater1.sharepoint.com/sites/PriceIncrease/Shared Documents/General/2025-09 CANADA Tenative/Excels/"/>
    </mc:Choice>
  </mc:AlternateContent>
  <xr:revisionPtr revIDLastSave="3" documentId="8_{32B5E514-7DB2-43D9-82EA-374E9191D129}" xr6:coauthVersionLast="47" xr6:coauthVersionMax="47" xr10:uidLastSave="{188D33FF-C5DF-49FF-A195-ED44DC300930}"/>
  <bookViews>
    <workbookView xWindow="-120" yWindow="-120" windowWidth="38640" windowHeight="21120" tabRatio="755" xr2:uid="{00000000-000D-0000-FFFF-FFFF00000000}"/>
  </bookViews>
  <sheets>
    <sheet name="Cover" sheetId="32" r:id="rId1"/>
    <sheet name="T&amp;C" sheetId="28" r:id="rId2"/>
    <sheet name="Table of Contents" sheetId="11" r:id="rId3"/>
    <sheet name="Iron Wye Strainers" sheetId="6" r:id="rId4"/>
    <sheet name="Bronze Wye Strainers" sheetId="12" r:id="rId5"/>
    <sheet name="Carbon Steel Wye Strainers" sheetId="13" r:id="rId6"/>
    <sheet name="Stainless Steel Wye Strainer" sheetId="30" r:id="rId7"/>
    <sheet name="Iron Simplex Basket Strainers" sheetId="15" r:id="rId8"/>
    <sheet name="Carbon Steel Simplex Basket " sheetId="16" r:id="rId9"/>
    <sheet name="Stainless Steel Simplex Basket" sheetId="17" r:id="rId10"/>
    <sheet name="Duplex Basket Strainers" sheetId="20" r:id="rId11"/>
    <sheet name="UL Fireline Strainers" sheetId="21" r:id="rId12"/>
    <sheet name="Suction Diffusers" sheetId="22" r:id="rId13"/>
    <sheet name="Triple Duty Valves" sheetId="27" r:id="rId14"/>
    <sheet name="Double Disc Check Valves" sheetId="23" r:id="rId15"/>
    <sheet name="Silent Check Valves" sheetId="25" r:id="rId16"/>
    <sheet name="CHEXTER Check Valv" sheetId="29" r:id="rId17"/>
    <sheet name="Butterfly Valves" sheetId="26" r:id="rId18"/>
    <sheet name="List Price Adders" sheetId="33" r:id="rId19"/>
    <sheet name="Index" sheetId="31" r:id="rId20"/>
  </sheets>
  <definedNames>
    <definedName name="_xlnm._FilterDatabase" localSheetId="4" hidden="1">'Bronze Wye Strainers'!$C$5:$K$35</definedName>
    <definedName name="_xlnm._FilterDatabase" localSheetId="19" hidden="1">Index!$A$2:$F$1507</definedName>
    <definedName name="_xlnm._FilterDatabase" localSheetId="3" hidden="1">'Iron Wye Strainers'!$A$1:$G$95</definedName>
    <definedName name="increasefactor">#REF!</definedName>
    <definedName name="IncreaseFactors">#REF!</definedName>
    <definedName name="productfamilysensitivity">#REF!</definedName>
    <definedName name="unitpricemul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3" i="33" l="1"/>
  <c r="J49" i="25" l="1"/>
  <c r="J50" i="25"/>
  <c r="J51" i="25"/>
  <c r="J52" i="25"/>
  <c r="J53" i="25"/>
  <c r="J54" i="25"/>
  <c r="F81" i="26" l="1"/>
  <c r="F82" i="26"/>
  <c r="F83" i="26"/>
  <c r="F84" i="26"/>
  <c r="F116" i="26"/>
  <c r="F117" i="26"/>
  <c r="F118" i="26"/>
  <c r="F119" i="26"/>
  <c r="F120" i="26"/>
  <c r="F121" i="26"/>
  <c r="F122" i="26"/>
  <c r="F123" i="26"/>
  <c r="F124" i="26"/>
  <c r="F115" i="26"/>
  <c r="J113" i="6"/>
  <c r="F80" i="26" l="1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97" i="26"/>
  <c r="F96" i="26"/>
  <c r="F95" i="26"/>
  <c r="F100" i="26"/>
  <c r="F99" i="26"/>
  <c r="F98" i="26"/>
  <c r="F94" i="26"/>
  <c r="F93" i="26"/>
  <c r="F92" i="26"/>
  <c r="J324" i="13"/>
  <c r="J84" i="25"/>
  <c r="J85" i="25"/>
  <c r="E299" i="6"/>
  <c r="E298" i="6"/>
  <c r="E297" i="6"/>
  <c r="E296" i="6"/>
  <c r="E295" i="6"/>
  <c r="E294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E130" i="20"/>
  <c r="E129" i="20"/>
  <c r="E128" i="20"/>
  <c r="E127" i="20"/>
  <c r="E126" i="20"/>
  <c r="E125" i="20"/>
  <c r="K62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J48" i="25"/>
  <c r="J47" i="25"/>
  <c r="J46" i="25"/>
  <c r="J45" i="25"/>
  <c r="J44" i="25"/>
  <c r="J43" i="25"/>
  <c r="J273" i="30" l="1"/>
  <c r="J272" i="30"/>
  <c r="J271" i="30"/>
  <c r="J270" i="30"/>
  <c r="J268" i="30"/>
  <c r="J269" i="30" s="1"/>
  <c r="J266" i="30"/>
  <c r="J267" i="30" s="1"/>
  <c r="J122" i="25" l="1"/>
  <c r="J259" i="30" l="1"/>
  <c r="J258" i="30"/>
  <c r="J257" i="30"/>
  <c r="J256" i="30"/>
  <c r="J255" i="30"/>
  <c r="J254" i="30"/>
  <c r="J209" i="30"/>
  <c r="J210" i="30"/>
  <c r="J211" i="30"/>
  <c r="J208" i="30"/>
  <c r="J207" i="30"/>
  <c r="J206" i="30"/>
  <c r="J205" i="30"/>
  <c r="J204" i="30"/>
  <c r="J141" i="30"/>
  <c r="J140" i="30"/>
  <c r="J139" i="30"/>
  <c r="J138" i="30"/>
  <c r="J137" i="30"/>
  <c r="J136" i="30"/>
  <c r="J135" i="30"/>
  <c r="J134" i="30"/>
  <c r="J116" i="30"/>
  <c r="J115" i="30"/>
  <c r="J114" i="30"/>
  <c r="J113" i="30"/>
  <c r="J112" i="30"/>
  <c r="J111" i="30"/>
  <c r="J110" i="30"/>
  <c r="J109" i="30"/>
  <c r="J135" i="13"/>
  <c r="J134" i="13"/>
  <c r="J133" i="13"/>
  <c r="J132" i="13"/>
  <c r="J131" i="13"/>
  <c r="J130" i="13"/>
  <c r="J129" i="13"/>
  <c r="J128" i="13"/>
  <c r="J107" i="13"/>
  <c r="J106" i="13"/>
  <c r="J105" i="13"/>
  <c r="J104" i="13"/>
  <c r="J103" i="13"/>
  <c r="J102" i="13"/>
  <c r="J108" i="13"/>
  <c r="J109" i="13" s="1"/>
  <c r="L82" i="20" l="1"/>
  <c r="L83" i="20"/>
  <c r="L84" i="20"/>
  <c r="L85" i="20"/>
  <c r="L86" i="20"/>
  <c r="L32" i="20"/>
  <c r="L33" i="20"/>
  <c r="L34" i="20"/>
  <c r="L35" i="20"/>
  <c r="L36" i="20"/>
  <c r="K30" i="26"/>
  <c r="K29" i="26"/>
  <c r="K28" i="26"/>
  <c r="K27" i="26"/>
  <c r="K26" i="26"/>
  <c r="J193" i="30"/>
  <c r="J194" i="30" s="1"/>
  <c r="J195" i="30" s="1"/>
  <c r="J196" i="30" s="1"/>
  <c r="J197" i="30" s="1"/>
  <c r="J198" i="30" s="1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39" i="26"/>
  <c r="K37" i="26"/>
  <c r="H67" i="29"/>
  <c r="K103" i="23"/>
  <c r="J182" i="30"/>
  <c r="J183" i="30" s="1"/>
  <c r="K62" i="23"/>
  <c r="J177" i="25"/>
  <c r="K106" i="23"/>
  <c r="J179" i="25"/>
  <c r="J180" i="25" s="1"/>
  <c r="G80" i="29"/>
  <c r="K101" i="23"/>
  <c r="K47" i="20"/>
  <c r="J99" i="15"/>
  <c r="J98" i="15"/>
  <c r="J96" i="15"/>
  <c r="J95" i="15"/>
  <c r="J90" i="15"/>
  <c r="J89" i="15"/>
  <c r="J75" i="16"/>
  <c r="J74" i="16"/>
  <c r="J73" i="16"/>
  <c r="J72" i="16"/>
  <c r="J71" i="16"/>
  <c r="J66" i="16"/>
  <c r="J171" i="15"/>
  <c r="J170" i="15"/>
  <c r="J168" i="15"/>
  <c r="J165" i="15"/>
  <c r="J162" i="15"/>
  <c r="J161" i="15"/>
  <c r="J159" i="15"/>
  <c r="J67" i="16"/>
  <c r="J120" i="15"/>
  <c r="J119" i="15"/>
  <c r="J116" i="15"/>
  <c r="J244" i="30"/>
  <c r="J243" i="30"/>
  <c r="J242" i="30"/>
  <c r="J235" i="30"/>
  <c r="J234" i="30"/>
  <c r="J111" i="15"/>
  <c r="J110" i="15"/>
  <c r="J107" i="15"/>
  <c r="J108" i="15" s="1"/>
  <c r="J176" i="30"/>
  <c r="J237" i="30"/>
  <c r="J93" i="15"/>
  <c r="J65" i="15"/>
  <c r="J29" i="15"/>
  <c r="J26" i="15"/>
  <c r="J25" i="15"/>
  <c r="J20" i="15"/>
  <c r="J17" i="15"/>
  <c r="J16" i="15" s="1"/>
  <c r="J10" i="15"/>
  <c r="J8" i="15"/>
  <c r="J111" i="25"/>
  <c r="J154" i="25"/>
  <c r="J246" i="30"/>
  <c r="J46" i="17"/>
  <c r="J61" i="25"/>
  <c r="J229" i="30"/>
  <c r="K92" i="20"/>
  <c r="J156" i="25"/>
  <c r="J110" i="25"/>
  <c r="K105" i="23"/>
  <c r="K102" i="23"/>
  <c r="K98" i="23"/>
  <c r="J92" i="15"/>
  <c r="J148" i="25"/>
  <c r="K63" i="20"/>
  <c r="J62" i="25"/>
  <c r="K99" i="23"/>
  <c r="K104" i="23"/>
  <c r="J103" i="25"/>
  <c r="J59" i="15"/>
  <c r="J94" i="15"/>
  <c r="K93" i="20"/>
  <c r="K94" i="20" s="1"/>
  <c r="K95" i="20" s="1"/>
  <c r="J190" i="25"/>
  <c r="J91" i="15"/>
  <c r="K63" i="23"/>
  <c r="K64" i="23" s="1"/>
  <c r="H66" i="29"/>
  <c r="J248" i="30"/>
  <c r="J97" i="15"/>
  <c r="J168" i="30"/>
  <c r="H31" i="27"/>
  <c r="H30" i="27"/>
  <c r="H29" i="27"/>
  <c r="H28" i="27"/>
  <c r="H27" i="27"/>
  <c r="H26" i="27"/>
  <c r="H25" i="27"/>
  <c r="H24" i="27"/>
  <c r="H23" i="27"/>
  <c r="H22" i="27"/>
  <c r="J125" i="15"/>
  <c r="J126" i="15" s="1"/>
  <c r="J160" i="25"/>
  <c r="I29" i="25"/>
  <c r="I28" i="25"/>
  <c r="I27" i="25"/>
  <c r="I26" i="25"/>
  <c r="I25" i="25"/>
  <c r="I24" i="25"/>
  <c r="I23" i="25"/>
  <c r="I22" i="25"/>
  <c r="I21" i="25"/>
  <c r="J147" i="25"/>
  <c r="J146" i="25"/>
  <c r="J145" i="25"/>
  <c r="J144" i="25"/>
  <c r="J143" i="25"/>
  <c r="J142" i="25"/>
  <c r="J141" i="25"/>
  <c r="J140" i="25"/>
  <c r="J139" i="25"/>
  <c r="J34" i="23"/>
  <c r="J33" i="23"/>
  <c r="J32" i="23"/>
  <c r="J31" i="23"/>
  <c r="J30" i="23"/>
  <c r="J29" i="23"/>
  <c r="J28" i="23"/>
  <c r="J27" i="23"/>
  <c r="J26" i="23"/>
  <c r="K9" i="26"/>
  <c r="H23" i="29"/>
  <c r="J64" i="15"/>
  <c r="K100" i="23"/>
  <c r="J39" i="16"/>
  <c r="J81" i="15"/>
  <c r="J80" i="15" s="1"/>
  <c r="K118" i="23"/>
  <c r="K96" i="23"/>
  <c r="K104" i="20"/>
  <c r="J112" i="25"/>
  <c r="I14" i="25"/>
  <c r="K78" i="23"/>
  <c r="K75" i="23"/>
  <c r="J155" i="25"/>
  <c r="K11" i="26"/>
  <c r="K77" i="23"/>
  <c r="J176" i="25"/>
  <c r="K107" i="20"/>
  <c r="J84" i="16"/>
  <c r="K119" i="20"/>
  <c r="K76" i="20"/>
  <c r="K113" i="20"/>
  <c r="K70" i="20"/>
  <c r="K118" i="20"/>
  <c r="K75" i="20"/>
  <c r="K112" i="20"/>
  <c r="K69" i="20"/>
  <c r="K116" i="20"/>
  <c r="K73" i="20"/>
  <c r="J53" i="15"/>
  <c r="K110" i="20"/>
  <c r="K67" i="20"/>
  <c r="J183" i="15"/>
  <c r="J182" i="15" s="1"/>
  <c r="K114" i="20"/>
  <c r="J12" i="17"/>
  <c r="K123" i="23"/>
  <c r="K117" i="20"/>
  <c r="K74" i="20"/>
  <c r="K97" i="23"/>
  <c r="K111" i="20"/>
  <c r="G121" i="29"/>
  <c r="K115" i="20"/>
  <c r="K109" i="20"/>
  <c r="K72" i="20"/>
  <c r="K66" i="20"/>
  <c r="J223" i="30"/>
  <c r="K108" i="23"/>
  <c r="K109" i="23" s="1"/>
  <c r="K108" i="20"/>
  <c r="K96" i="20"/>
  <c r="K71" i="20"/>
  <c r="K65" i="20"/>
  <c r="J117" i="15"/>
  <c r="J43" i="16"/>
  <c r="J44" i="15"/>
  <c r="J43" i="15"/>
  <c r="J42" i="15"/>
  <c r="J41" i="15"/>
  <c r="J39" i="15"/>
  <c r="J40" i="15" s="1"/>
  <c r="J38" i="15"/>
  <c r="J37" i="15" s="1"/>
  <c r="J177" i="30"/>
  <c r="K68" i="20"/>
  <c r="J58" i="15"/>
  <c r="G119" i="29"/>
  <c r="J43" i="22"/>
  <c r="J44" i="22" s="1"/>
  <c r="J228" i="30"/>
  <c r="J52" i="15"/>
  <c r="J225" i="30"/>
  <c r="J226" i="30" s="1"/>
  <c r="K115" i="23"/>
  <c r="J174" i="15"/>
  <c r="J153" i="30"/>
  <c r="J31" i="17"/>
  <c r="H7" i="29"/>
  <c r="K107" i="23"/>
  <c r="J79" i="25"/>
  <c r="J28" i="17"/>
  <c r="H38" i="27"/>
  <c r="H39" i="27" s="1"/>
  <c r="J174" i="30"/>
  <c r="J123" i="15"/>
  <c r="J122" i="15" s="1"/>
  <c r="G93" i="29"/>
  <c r="J37" i="16"/>
  <c r="H46" i="27"/>
  <c r="K25" i="20"/>
  <c r="K56" i="23"/>
  <c r="J42" i="22"/>
  <c r="K53" i="23"/>
  <c r="J189" i="25"/>
  <c r="K42" i="20"/>
  <c r="J41" i="22"/>
  <c r="J240" i="30"/>
  <c r="J241" i="30" s="1"/>
  <c r="J180" i="30"/>
  <c r="J74" i="15"/>
  <c r="J75" i="15" s="1"/>
  <c r="J114" i="15"/>
  <c r="K14" i="26"/>
  <c r="H47" i="27"/>
  <c r="J158" i="30"/>
  <c r="J159" i="30" s="1"/>
  <c r="J179" i="30"/>
  <c r="J71" i="15"/>
  <c r="J231" i="30"/>
  <c r="K19" i="26"/>
  <c r="K25" i="26"/>
  <c r="K24" i="26"/>
  <c r="K23" i="26"/>
  <c r="K22" i="26"/>
  <c r="K21" i="26"/>
  <c r="K20" i="26"/>
  <c r="K18" i="26"/>
  <c r="K16" i="26"/>
  <c r="K17" i="26"/>
  <c r="K15" i="26"/>
  <c r="K13" i="26"/>
  <c r="K12" i="26"/>
  <c r="K10" i="26"/>
  <c r="K8" i="26"/>
  <c r="K7" i="26"/>
  <c r="K6" i="26"/>
  <c r="J232" i="30"/>
  <c r="J11" i="15"/>
  <c r="J167" i="30"/>
  <c r="J222" i="30"/>
  <c r="J173" i="30"/>
  <c r="J171" i="30"/>
  <c r="J165" i="30"/>
  <c r="J156" i="30"/>
  <c r="J152" i="30"/>
  <c r="J161" i="30"/>
  <c r="J170" i="30"/>
  <c r="J158" i="15"/>
  <c r="J176" i="15"/>
  <c r="J177" i="15" s="1"/>
  <c r="J162" i="30"/>
  <c r="J68" i="15"/>
  <c r="J7" i="15"/>
  <c r="J70" i="15"/>
  <c r="J173" i="15"/>
  <c r="J155" i="30"/>
  <c r="J167" i="15"/>
  <c r="J238" i="30"/>
  <c r="J164" i="15"/>
  <c r="J67" i="15"/>
  <c r="I20" i="25"/>
  <c r="J164" i="30"/>
  <c r="J113" i="15"/>
  <c r="J28" i="15"/>
  <c r="J23" i="15"/>
  <c r="J22" i="15"/>
  <c r="J19" i="15"/>
  <c r="J14" i="15"/>
  <c r="J13" i="15" s="1"/>
  <c r="J20" i="17"/>
  <c r="J211" i="15"/>
  <c r="J215" i="15"/>
  <c r="J214" i="15"/>
  <c r="J212" i="15"/>
  <c r="H13" i="29"/>
  <c r="H24" i="29"/>
  <c r="H12" i="29"/>
  <c r="H11" i="29"/>
  <c r="H22" i="29"/>
  <c r="H10" i="29"/>
  <c r="H21" i="29"/>
  <c r="H9" i="29"/>
  <c r="H20" i="29"/>
  <c r="H8" i="29"/>
  <c r="H6" i="29"/>
  <c r="G108" i="29"/>
  <c r="G120" i="29"/>
  <c r="G107" i="29"/>
  <c r="G106" i="29"/>
  <c r="G118" i="29"/>
  <c r="G105" i="29"/>
  <c r="G104" i="29"/>
  <c r="G117" i="29"/>
  <c r="G103" i="29"/>
  <c r="G116" i="29"/>
  <c r="G102" i="29"/>
  <c r="G115" i="29"/>
  <c r="G101" i="29"/>
  <c r="G94" i="29"/>
  <c r="H53" i="29"/>
  <c r="H52" i="29"/>
  <c r="G92" i="29"/>
  <c r="H51" i="29"/>
  <c r="G91" i="29"/>
  <c r="H64" i="29"/>
  <c r="H65" i="29" s="1"/>
  <c r="H50" i="29"/>
  <c r="H49" i="29"/>
  <c r="H63" i="29"/>
  <c r="H48" i="29"/>
  <c r="H47" i="29"/>
  <c r="H46" i="29"/>
  <c r="G87" i="29"/>
  <c r="H45" i="29"/>
  <c r="H38" i="29"/>
  <c r="G79" i="29"/>
  <c r="H37" i="29"/>
  <c r="G78" i="29"/>
  <c r="H36" i="29"/>
  <c r="G77" i="29"/>
  <c r="H35" i="29"/>
  <c r="H34" i="29"/>
  <c r="G76" i="29"/>
  <c r="H33" i="29"/>
  <c r="G75" i="29"/>
  <c r="H32" i="29"/>
  <c r="H31" i="29"/>
  <c r="G74" i="29"/>
  <c r="H30" i="29"/>
  <c r="J41" i="16"/>
  <c r="J42" i="16" s="1"/>
  <c r="H16" i="27"/>
  <c r="J40" i="16"/>
  <c r="J227" i="30"/>
  <c r="J224" i="30"/>
  <c r="J221" i="30"/>
  <c r="J218" i="30"/>
  <c r="J219" i="30" s="1"/>
  <c r="J220" i="30" s="1"/>
  <c r="J160" i="30"/>
  <c r="J157" i="30"/>
  <c r="J154" i="30"/>
  <c r="J151" i="30"/>
  <c r="J148" i="30"/>
  <c r="J149" i="30" s="1"/>
  <c r="J150" i="30" s="1"/>
  <c r="J163" i="25"/>
  <c r="J20" i="23"/>
  <c r="J19" i="23"/>
  <c r="J18" i="23"/>
  <c r="K76" i="23"/>
  <c r="J17" i="23"/>
  <c r="J124" i="25"/>
  <c r="J30" i="22"/>
  <c r="J29" i="22"/>
  <c r="J28" i="22"/>
  <c r="K116" i="23"/>
  <c r="K89" i="23"/>
  <c r="J16" i="23"/>
  <c r="J199" i="25"/>
  <c r="J123" i="25"/>
  <c r="J109" i="25"/>
  <c r="J27" i="22"/>
  <c r="J26" i="22"/>
  <c r="J25" i="22"/>
  <c r="H15" i="27"/>
  <c r="K61" i="23"/>
  <c r="K88" i="23"/>
  <c r="K74" i="23"/>
  <c r="J15" i="23"/>
  <c r="J184" i="15"/>
  <c r="J185" i="15" s="1"/>
  <c r="J186" i="15" s="1"/>
  <c r="J133" i="15"/>
  <c r="J134" i="15" s="1"/>
  <c r="J135" i="15" s="1"/>
  <c r="J198" i="25"/>
  <c r="J129" i="25"/>
  <c r="J108" i="25"/>
  <c r="J22" i="22"/>
  <c r="J24" i="22"/>
  <c r="J23" i="22"/>
  <c r="H12" i="21"/>
  <c r="J187" i="30"/>
  <c r="J188" i="30" s="1"/>
  <c r="J189" i="30" s="1"/>
  <c r="K114" i="23"/>
  <c r="H45" i="27"/>
  <c r="H14" i="27"/>
  <c r="K60" i="23"/>
  <c r="K87" i="23"/>
  <c r="K73" i="23"/>
  <c r="J45" i="23"/>
  <c r="J14" i="23"/>
  <c r="H21" i="21"/>
  <c r="J90" i="16"/>
  <c r="J59" i="16"/>
  <c r="J202" i="15"/>
  <c r="J181" i="15"/>
  <c r="J150" i="15"/>
  <c r="J130" i="15"/>
  <c r="J131" i="15" s="1"/>
  <c r="J132" i="15" s="1"/>
  <c r="J197" i="25"/>
  <c r="J133" i="25"/>
  <c r="J121" i="25"/>
  <c r="J107" i="25"/>
  <c r="J50" i="22"/>
  <c r="J20" i="22"/>
  <c r="J51" i="22"/>
  <c r="J21" i="22"/>
  <c r="H11" i="21"/>
  <c r="J184" i="30"/>
  <c r="J185" i="30" s="1"/>
  <c r="J186" i="30" s="1"/>
  <c r="H60" i="27"/>
  <c r="H44" i="27"/>
  <c r="H13" i="27"/>
  <c r="K59" i="23"/>
  <c r="K86" i="23"/>
  <c r="K72" i="23"/>
  <c r="J44" i="23"/>
  <c r="J13" i="23"/>
  <c r="H20" i="21"/>
  <c r="J89" i="16"/>
  <c r="J58" i="16"/>
  <c r="J201" i="15"/>
  <c r="J178" i="15"/>
  <c r="J179" i="15" s="1"/>
  <c r="J180" i="15" s="1"/>
  <c r="J149" i="15"/>
  <c r="J127" i="15"/>
  <c r="J128" i="15" s="1"/>
  <c r="J129" i="15" s="1"/>
  <c r="J29" i="16"/>
  <c r="J79" i="15"/>
  <c r="J196" i="25"/>
  <c r="J132" i="25"/>
  <c r="J120" i="25"/>
  <c r="J106" i="25"/>
  <c r="J172" i="25"/>
  <c r="J92" i="25"/>
  <c r="J82" i="25"/>
  <c r="J71" i="25"/>
  <c r="J49" i="22"/>
  <c r="J19" i="22"/>
  <c r="J48" i="22"/>
  <c r="J18" i="22"/>
  <c r="I13" i="25"/>
  <c r="H10" i="21"/>
  <c r="J181" i="30"/>
  <c r="K122" i="23"/>
  <c r="K112" i="23"/>
  <c r="K113" i="23" s="1"/>
  <c r="H59" i="27"/>
  <c r="H43" i="27"/>
  <c r="H12" i="27"/>
  <c r="K58" i="23"/>
  <c r="K85" i="23"/>
  <c r="K71" i="23"/>
  <c r="J12" i="23"/>
  <c r="H19" i="21"/>
  <c r="J88" i="16"/>
  <c r="J45" i="17"/>
  <c r="J57" i="16"/>
  <c r="J200" i="15"/>
  <c r="J175" i="15"/>
  <c r="J148" i="15"/>
  <c r="J124" i="15"/>
  <c r="J30" i="17"/>
  <c r="J28" i="16"/>
  <c r="J76" i="15"/>
  <c r="J77" i="15" s="1"/>
  <c r="J195" i="25"/>
  <c r="J131" i="25"/>
  <c r="J119" i="25"/>
  <c r="J105" i="25"/>
  <c r="J171" i="25"/>
  <c r="J91" i="25"/>
  <c r="J81" i="25"/>
  <c r="J70" i="25"/>
  <c r="J47" i="22"/>
  <c r="J17" i="22"/>
  <c r="J46" i="22"/>
  <c r="J16" i="22"/>
  <c r="J45" i="22"/>
  <c r="J15" i="22"/>
  <c r="H9" i="21"/>
  <c r="I12" i="25"/>
  <c r="K26" i="20"/>
  <c r="J245" i="30"/>
  <c r="J178" i="30"/>
  <c r="K121" i="23"/>
  <c r="K111" i="23"/>
  <c r="H58" i="27"/>
  <c r="H42" i="27"/>
  <c r="H11" i="27"/>
  <c r="K57" i="23"/>
  <c r="K84" i="23"/>
  <c r="K70" i="23"/>
  <c r="J42" i="23"/>
  <c r="J43" i="23" s="1"/>
  <c r="J11" i="23"/>
  <c r="H18" i="21"/>
  <c r="J87" i="16"/>
  <c r="J44" i="17"/>
  <c r="J56" i="16"/>
  <c r="J199" i="15"/>
  <c r="J172" i="15"/>
  <c r="J147" i="15"/>
  <c r="J121" i="15"/>
  <c r="J29" i="17"/>
  <c r="J27" i="16"/>
  <c r="J73" i="15"/>
  <c r="J194" i="25"/>
  <c r="J130" i="25"/>
  <c r="J118" i="25"/>
  <c r="J104" i="25"/>
  <c r="J181" i="25"/>
  <c r="J182" i="25" s="1"/>
  <c r="J183" i="25" s="1"/>
  <c r="J170" i="25"/>
  <c r="J162" i="25"/>
  <c r="J90" i="25"/>
  <c r="J80" i="25"/>
  <c r="J69" i="25"/>
  <c r="I11" i="25"/>
  <c r="J175" i="30"/>
  <c r="H57" i="27"/>
  <c r="H41" i="27"/>
  <c r="H10" i="27"/>
  <c r="K83" i="23"/>
  <c r="K69" i="23"/>
  <c r="J10" i="23"/>
  <c r="J43" i="17"/>
  <c r="J198" i="15"/>
  <c r="J169" i="15"/>
  <c r="J146" i="15"/>
  <c r="J118" i="15"/>
  <c r="J72" i="15"/>
  <c r="J193" i="25"/>
  <c r="J117" i="25"/>
  <c r="J161" i="25"/>
  <c r="J68" i="25"/>
  <c r="J14" i="22"/>
  <c r="J13" i="22"/>
  <c r="H8" i="21"/>
  <c r="I10" i="25"/>
  <c r="K24" i="20"/>
  <c r="J239" i="30"/>
  <c r="J172" i="30"/>
  <c r="K110" i="23"/>
  <c r="H56" i="27"/>
  <c r="H40" i="27"/>
  <c r="H9" i="27"/>
  <c r="K55" i="23"/>
  <c r="K82" i="23"/>
  <c r="K68" i="23"/>
  <c r="J41" i="23"/>
  <c r="J9" i="23"/>
  <c r="J86" i="16"/>
  <c r="J42" i="17"/>
  <c r="J70" i="16"/>
  <c r="J55" i="16"/>
  <c r="J213" i="15"/>
  <c r="J197" i="15"/>
  <c r="J166" i="15"/>
  <c r="J145" i="15"/>
  <c r="J115" i="15"/>
  <c r="J27" i="17"/>
  <c r="J26" i="16"/>
  <c r="J69" i="15"/>
  <c r="J192" i="25"/>
  <c r="J128" i="25"/>
  <c r="J116" i="25"/>
  <c r="J102" i="25"/>
  <c r="J169" i="25"/>
  <c r="J89" i="25"/>
  <c r="J78" i="25"/>
  <c r="J67" i="25"/>
  <c r="J12" i="22"/>
  <c r="J11" i="22"/>
  <c r="J10" i="22"/>
  <c r="H7" i="21"/>
  <c r="I9" i="25"/>
  <c r="K12" i="20"/>
  <c r="K23" i="20"/>
  <c r="J236" i="30"/>
  <c r="J169" i="30"/>
  <c r="K119" i="23"/>
  <c r="K120" i="23" s="1"/>
  <c r="H55" i="27"/>
  <c r="H8" i="27"/>
  <c r="K54" i="23"/>
  <c r="K81" i="23"/>
  <c r="K67" i="23"/>
  <c r="J8" i="23"/>
  <c r="J85" i="16"/>
  <c r="J41" i="17"/>
  <c r="J69" i="16"/>
  <c r="J54" i="16"/>
  <c r="J196" i="15"/>
  <c r="J163" i="15"/>
  <c r="J144" i="15"/>
  <c r="J112" i="15"/>
  <c r="J13" i="17"/>
  <c r="J26" i="17"/>
  <c r="J25" i="16"/>
  <c r="J66" i="15"/>
  <c r="J13" i="16"/>
  <c r="J27" i="15"/>
  <c r="J191" i="25"/>
  <c r="J127" i="25"/>
  <c r="J115" i="25"/>
  <c r="J101" i="25"/>
  <c r="J178" i="25"/>
  <c r="J168" i="25"/>
  <c r="J159" i="25"/>
  <c r="J88" i="25"/>
  <c r="J77" i="25"/>
  <c r="J66" i="25"/>
  <c r="H6" i="21"/>
  <c r="I8" i="25"/>
  <c r="K11" i="20"/>
  <c r="K22" i="20"/>
  <c r="J233" i="30"/>
  <c r="J166" i="30"/>
  <c r="H54" i="27"/>
  <c r="H7" i="27"/>
  <c r="K80" i="23"/>
  <c r="K66" i="23"/>
  <c r="J7" i="23"/>
  <c r="J40" i="17"/>
  <c r="J68" i="16"/>
  <c r="J53" i="16"/>
  <c r="J195" i="15"/>
  <c r="J160" i="15"/>
  <c r="J143" i="15"/>
  <c r="J109" i="15"/>
  <c r="J25" i="17"/>
  <c r="J24" i="16"/>
  <c r="J63" i="15"/>
  <c r="J24" i="15"/>
  <c r="J126" i="25"/>
  <c r="J114" i="25"/>
  <c r="J100" i="25"/>
  <c r="J167" i="25"/>
  <c r="J158" i="25"/>
  <c r="J87" i="25"/>
  <c r="J76" i="25"/>
  <c r="J65" i="25"/>
  <c r="J39" i="22"/>
  <c r="J8" i="22"/>
  <c r="J37" i="22"/>
  <c r="I7" i="25"/>
  <c r="K52" i="20"/>
  <c r="K46" i="20"/>
  <c r="K10" i="20"/>
  <c r="K21" i="20"/>
  <c r="J230" i="30"/>
  <c r="J163" i="30"/>
  <c r="K117" i="23"/>
  <c r="H53" i="27"/>
  <c r="H37" i="27"/>
  <c r="H6" i="27"/>
  <c r="K52" i="23"/>
  <c r="K79" i="23"/>
  <c r="K65" i="23"/>
  <c r="J6" i="23"/>
  <c r="J42" i="25"/>
  <c r="J83" i="16"/>
  <c r="J39" i="17"/>
  <c r="J52" i="16"/>
  <c r="J210" i="15"/>
  <c r="J194" i="15"/>
  <c r="J157" i="15"/>
  <c r="J142" i="15"/>
  <c r="J106" i="15"/>
  <c r="J11" i="17"/>
  <c r="J24" i="17"/>
  <c r="J23" i="16"/>
  <c r="J60" i="15"/>
  <c r="J61" i="15" s="1"/>
  <c r="J62" i="15" s="1"/>
  <c r="J11" i="16"/>
  <c r="J21" i="15"/>
  <c r="J125" i="25"/>
  <c r="J113" i="25"/>
  <c r="J99" i="25"/>
  <c r="J166" i="25"/>
  <c r="J157" i="25"/>
  <c r="J86" i="25"/>
  <c r="J75" i="25"/>
  <c r="J64" i="25"/>
  <c r="I6" i="25"/>
  <c r="K51" i="20"/>
  <c r="K45" i="20"/>
  <c r="K64" i="20"/>
  <c r="K61" i="20"/>
  <c r="K9" i="20"/>
  <c r="K20" i="20"/>
  <c r="J41" i="25"/>
  <c r="J82" i="16"/>
  <c r="J38" i="17"/>
  <c r="J51" i="16"/>
  <c r="J10" i="17"/>
  <c r="J23" i="17"/>
  <c r="J22" i="16"/>
  <c r="J57" i="15"/>
  <c r="J10" i="16"/>
  <c r="J18" i="15"/>
  <c r="J175" i="25"/>
  <c r="J165" i="25"/>
  <c r="J83" i="25"/>
  <c r="J74" i="25"/>
  <c r="J73" i="25" s="1"/>
  <c r="J63" i="25"/>
  <c r="K50" i="20"/>
  <c r="K44" i="20"/>
  <c r="K8" i="20"/>
  <c r="K19" i="20"/>
  <c r="J40" i="25"/>
  <c r="J21" i="16"/>
  <c r="J54" i="15"/>
  <c r="J55" i="15" s="1"/>
  <c r="J56" i="15" s="1"/>
  <c r="J15" i="15"/>
  <c r="J164" i="25"/>
  <c r="K105" i="20"/>
  <c r="K106" i="20" s="1"/>
  <c r="K102" i="20"/>
  <c r="K103" i="20" s="1"/>
  <c r="K49" i="20"/>
  <c r="K43" i="20"/>
  <c r="K62" i="20"/>
  <c r="K59" i="20"/>
  <c r="K60" i="20" s="1"/>
  <c r="K7" i="20"/>
  <c r="K18" i="20"/>
  <c r="J39" i="25"/>
  <c r="J8" i="17"/>
  <c r="J21" i="17"/>
  <c r="J20" i="16"/>
  <c r="J51" i="15"/>
  <c r="J8" i="16"/>
  <c r="J12" i="15"/>
  <c r="J173" i="25"/>
  <c r="J174" i="25" s="1"/>
  <c r="J72" i="25"/>
  <c r="K48" i="20"/>
  <c r="K6" i="20"/>
  <c r="J38" i="25"/>
  <c r="J7" i="17"/>
  <c r="J7" i="16"/>
  <c r="J9" i="15"/>
  <c r="J37" i="25"/>
  <c r="J6" i="17"/>
  <c r="J6" i="16"/>
  <c r="J6" i="15"/>
  <c r="J36" i="25"/>
  <c r="J35" i="25"/>
  <c r="K40" i="26"/>
  <c r="K38" i="26"/>
  <c r="K36" i="26"/>
  <c r="J190" i="30"/>
  <c r="J191" i="30" s="1"/>
  <c r="J192" i="30" s="1"/>
  <c r="J247" i="30" l="1"/>
  <c r="J78" i="15"/>
  <c r="J38" i="22"/>
  <c r="J7" i="22"/>
  <c r="J9" i="22"/>
  <c r="J40" i="22"/>
  <c r="G88" i="29"/>
  <c r="H61" i="29"/>
  <c r="J6" i="22"/>
  <c r="H60" i="29"/>
  <c r="G89" i="29"/>
  <c r="G90" i="29" s="1"/>
  <c r="H62" i="29"/>
  <c r="J38" i="16"/>
  <c r="J9" i="16"/>
  <c r="J12" i="16"/>
  <c r="J22" i="17"/>
  <c r="J9" i="17"/>
  <c r="J128" i="30"/>
  <c r="J127" i="30"/>
  <c r="J125" i="30"/>
  <c r="J126" i="30" s="1"/>
  <c r="J124" i="30"/>
  <c r="J123" i="30"/>
  <c r="J122" i="30" s="1"/>
  <c r="J103" i="30"/>
  <c r="J102" i="30"/>
  <c r="J101" i="30"/>
  <c r="J100" i="30"/>
  <c r="J99" i="30"/>
  <c r="J98" i="30"/>
  <c r="J97" i="30"/>
  <c r="J96" i="30"/>
  <c r="J88" i="30"/>
  <c r="J87" i="30"/>
  <c r="J86" i="30"/>
  <c r="J85" i="30"/>
  <c r="J84" i="30"/>
  <c r="J83" i="30"/>
  <c r="J82" i="30"/>
  <c r="J81" i="30"/>
  <c r="J74" i="30"/>
  <c r="J73" i="30"/>
  <c r="J72" i="30"/>
  <c r="J71" i="30"/>
  <c r="J70" i="30"/>
  <c r="J69" i="30"/>
  <c r="J67" i="30"/>
  <c r="J68" i="30" s="1"/>
  <c r="J66" i="30"/>
  <c r="J65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2" i="30"/>
  <c r="J51" i="30"/>
  <c r="J43" i="30"/>
  <c r="J42" i="30"/>
  <c r="J41" i="30"/>
  <c r="J40" i="30"/>
  <c r="J39" i="30"/>
  <c r="J38" i="30"/>
  <c r="J37" i="30"/>
  <c r="J36" i="30"/>
  <c r="J29" i="30"/>
  <c r="J28" i="30"/>
  <c r="J27" i="30" s="1"/>
  <c r="J26" i="30"/>
  <c r="J25" i="30"/>
  <c r="J24" i="30"/>
  <c r="J22" i="30"/>
  <c r="J23" i="30" s="1"/>
  <c r="J21" i="30"/>
  <c r="J20" i="30"/>
  <c r="J19" i="30"/>
  <c r="J18" i="30"/>
  <c r="J17" i="30"/>
  <c r="J16" i="30"/>
  <c r="J15" i="30"/>
  <c r="J14" i="30"/>
  <c r="J13" i="30"/>
  <c r="J12" i="30"/>
  <c r="J11" i="30"/>
  <c r="J10" i="30"/>
  <c r="J9" i="30"/>
  <c r="J8" i="30"/>
  <c r="J7" i="30"/>
  <c r="J6" i="30"/>
  <c r="J325" i="13"/>
  <c r="J326" i="13" s="1"/>
  <c r="J323" i="13"/>
  <c r="J322" i="13"/>
  <c r="J321" i="13"/>
  <c r="J320" i="13"/>
  <c r="J319" i="13"/>
  <c r="J318" i="13"/>
  <c r="J317" i="13"/>
  <c r="J316" i="13"/>
  <c r="J315" i="13"/>
  <c r="J312" i="13"/>
  <c r="J313" i="13" s="1"/>
  <c r="J314" i="13" s="1"/>
  <c r="J311" i="13"/>
  <c r="J310" i="13"/>
  <c r="J309" i="13"/>
  <c r="J306" i="13"/>
  <c r="J307" i="13" s="1"/>
  <c r="J308" i="13" s="1"/>
  <c r="J303" i="13"/>
  <c r="J304" i="13" s="1"/>
  <c r="J305" i="13" s="1"/>
  <c r="J302" i="13"/>
  <c r="J301" i="13"/>
  <c r="J300" i="13"/>
  <c r="J297" i="13"/>
  <c r="J298" i="13" s="1"/>
  <c r="J299" i="13" s="1"/>
  <c r="J294" i="13"/>
  <c r="J295" i="13" s="1"/>
  <c r="J296" i="13" s="1"/>
  <c r="J288" i="13"/>
  <c r="J287" i="13"/>
  <c r="J286" i="13"/>
  <c r="J285" i="13"/>
  <c r="J284" i="13"/>
  <c r="J283" i="13"/>
  <c r="J282" i="13"/>
  <c r="J281" i="13"/>
  <c r="J272" i="13"/>
  <c r="J273" i="13" s="1"/>
  <c r="J274" i="13" s="1"/>
  <c r="J270" i="13"/>
  <c r="J271" i="13" s="1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 s="1"/>
  <c r="J254" i="13"/>
  <c r="J253" i="13"/>
  <c r="J252" i="13" s="1"/>
  <c r="J251" i="13"/>
  <c r="J250" i="13"/>
  <c r="J249" i="13"/>
  <c r="J248" i="13"/>
  <c r="J245" i="13"/>
  <c r="J246" i="13" s="1"/>
  <c r="J247" i="13" s="1"/>
  <c r="J244" i="13"/>
  <c r="J243" i="13" s="1"/>
  <c r="J242" i="13"/>
  <c r="J241" i="13"/>
  <c r="J240" i="13" s="1"/>
  <c r="J239" i="13"/>
  <c r="J237" i="13"/>
  <c r="J238" i="13" s="1"/>
  <c r="J236" i="13"/>
  <c r="J233" i="13"/>
  <c r="J234" i="13" s="1"/>
  <c r="J235" i="13" s="1"/>
  <c r="J227" i="13"/>
  <c r="J226" i="13"/>
  <c r="J225" i="13"/>
  <c r="J224" i="13"/>
  <c r="J223" i="13"/>
  <c r="J222" i="13"/>
  <c r="J221" i="13"/>
  <c r="J220" i="13"/>
  <c r="J219" i="13"/>
  <c r="J217" i="13"/>
  <c r="J218" i="13" s="1"/>
  <c r="J210" i="13"/>
  <c r="J209" i="13"/>
  <c r="J208" i="13"/>
  <c r="J207" i="13"/>
  <c r="J206" i="13" s="1"/>
  <c r="J205" i="13"/>
  <c r="J202" i="13"/>
  <c r="J203" i="13" s="1"/>
  <c r="J204" i="13" s="1"/>
  <c r="J200" i="13"/>
  <c r="J201" i="13" s="1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5" i="13"/>
  <c r="J176" i="13" s="1"/>
  <c r="J177" i="13" s="1"/>
  <c r="J174" i="13"/>
  <c r="J173" i="13"/>
  <c r="J172" i="13"/>
  <c r="J171" i="13"/>
  <c r="J170" i="13"/>
  <c r="J169" i="13"/>
  <c r="J168" i="13"/>
  <c r="J167" i="13"/>
  <c r="J166" i="13"/>
  <c r="J158" i="13"/>
  <c r="J157" i="13"/>
  <c r="J156" i="13" s="1"/>
  <c r="J155" i="13"/>
  <c r="J154" i="13"/>
  <c r="J153" i="13"/>
  <c r="J147" i="13"/>
  <c r="J146" i="13"/>
  <c r="J145" i="13"/>
  <c r="J144" i="13"/>
  <c r="J143" i="13"/>
  <c r="J142" i="13"/>
  <c r="J122" i="13"/>
  <c r="J121" i="13"/>
  <c r="J120" i="13"/>
  <c r="J119" i="13"/>
  <c r="J118" i="13"/>
  <c r="J117" i="13"/>
  <c r="J115" i="13"/>
  <c r="J116" i="13" s="1"/>
  <c r="J96" i="13"/>
  <c r="J95" i="13"/>
  <c r="J94" i="13"/>
  <c r="J93" i="13"/>
  <c r="J92" i="13"/>
  <c r="J91" i="13"/>
  <c r="J90" i="13"/>
  <c r="J89" i="13"/>
  <c r="J81" i="13"/>
  <c r="J80" i="13"/>
  <c r="J79" i="13"/>
  <c r="J78" i="13"/>
  <c r="J77" i="13"/>
  <c r="J76" i="13"/>
  <c r="J67" i="13"/>
  <c r="J66" i="13"/>
  <c r="J65" i="13"/>
  <c r="J64" i="13"/>
  <c r="J63" i="13"/>
  <c r="J62" i="13"/>
  <c r="J61" i="13"/>
  <c r="J60" i="13" s="1"/>
  <c r="J59" i="13"/>
  <c r="J58" i="13"/>
  <c r="J57" i="13"/>
  <c r="J56" i="13"/>
  <c r="J55" i="13"/>
  <c r="J54" i="13"/>
  <c r="J53" i="13"/>
  <c r="J52" i="13"/>
  <c r="J51" i="13"/>
  <c r="J50" i="13"/>
  <c r="J43" i="13"/>
  <c r="J42" i="13"/>
  <c r="J41" i="13"/>
  <c r="J40" i="13"/>
  <c r="J39" i="13"/>
  <c r="J38" i="13"/>
  <c r="J37" i="13"/>
  <c r="J36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7" i="13"/>
  <c r="J8" i="13" s="1"/>
  <c r="J6" i="13"/>
  <c r="J144" i="12"/>
  <c r="J143" i="12"/>
  <c r="J142" i="12"/>
  <c r="J141" i="12"/>
  <c r="J140" i="12"/>
  <c r="J139" i="12"/>
  <c r="J138" i="12"/>
  <c r="J137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0" i="12"/>
  <c r="J99" i="12"/>
  <c r="J98" i="12"/>
  <c r="J97" i="12"/>
  <c r="J96" i="12"/>
  <c r="J95" i="12"/>
  <c r="J94" i="12"/>
  <c r="J93" i="12"/>
  <c r="J92" i="12"/>
  <c r="J85" i="12"/>
  <c r="J84" i="12"/>
  <c r="J83" i="12"/>
  <c r="J81" i="12"/>
  <c r="J82" i="12" s="1"/>
  <c r="J80" i="12"/>
  <c r="J79" i="12"/>
  <c r="J78" i="12"/>
  <c r="J77" i="12"/>
  <c r="J76" i="12"/>
  <c r="J75" i="12" s="1"/>
  <c r="J74" i="12"/>
  <c r="J72" i="12"/>
  <c r="J73" i="12" s="1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1" i="12"/>
  <c r="J50" i="12"/>
  <c r="J49" i="12"/>
  <c r="J48" i="12"/>
  <c r="J47" i="12"/>
  <c r="J46" i="12"/>
  <c r="J45" i="12"/>
  <c r="J44" i="12"/>
  <c r="J43" i="12"/>
  <c r="J42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2" i="12"/>
  <c r="J23" i="12" s="1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313" i="6"/>
  <c r="J312" i="6"/>
  <c r="J311" i="6"/>
  <c r="J310" i="6"/>
  <c r="J309" i="6"/>
  <c r="J308" i="6"/>
  <c r="J307" i="6"/>
  <c r="J306" i="6"/>
  <c r="J305" i="6"/>
  <c r="J269" i="6"/>
  <c r="J268" i="6"/>
  <c r="J266" i="6"/>
  <c r="J267" i="6" s="1"/>
  <c r="J265" i="6"/>
  <c r="J264" i="6"/>
  <c r="J263" i="6"/>
  <c r="J262" i="6"/>
  <c r="J261" i="6"/>
  <c r="J260" i="6"/>
  <c r="J259" i="6"/>
  <c r="J258" i="6"/>
  <c r="J257" i="6"/>
  <c r="J256" i="6"/>
  <c r="J247" i="6"/>
  <c r="J248" i="6" s="1"/>
  <c r="J249" i="6" s="1"/>
  <c r="J244" i="6"/>
  <c r="J245" i="6" s="1"/>
  <c r="J246" i="6" s="1"/>
  <c r="J241" i="6"/>
  <c r="J242" i="6" s="1"/>
  <c r="J243" i="6" s="1"/>
  <c r="J238" i="6"/>
  <c r="J239" i="6" s="1"/>
  <c r="J240" i="6" s="1"/>
  <c r="J235" i="6"/>
  <c r="J236" i="6" s="1"/>
  <c r="J237" i="6" s="1"/>
  <c r="J232" i="6"/>
  <c r="J233" i="6" s="1"/>
  <c r="J234" i="6" s="1"/>
  <c r="J230" i="6"/>
  <c r="J231" i="6" s="1"/>
  <c r="J229" i="6"/>
  <c r="J228" i="6"/>
  <c r="J227" i="6" s="1"/>
  <c r="J226" i="6"/>
  <c r="J225" i="6"/>
  <c r="J224" i="6"/>
  <c r="J223" i="6"/>
  <c r="J222" i="6"/>
  <c r="J221" i="6"/>
  <c r="J220" i="6"/>
  <c r="J218" i="6"/>
  <c r="J219" i="6" s="1"/>
  <c r="J217" i="6"/>
  <c r="J215" i="6"/>
  <c r="J216" i="6" s="1"/>
  <c r="J214" i="6"/>
  <c r="J213" i="6"/>
  <c r="J212" i="6"/>
  <c r="J211" i="6"/>
  <c r="J210" i="6"/>
  <c r="J209" i="6"/>
  <c r="J208" i="6"/>
  <c r="J205" i="6"/>
  <c r="J202" i="6"/>
  <c r="J199" i="6"/>
  <c r="J200" i="6" s="1"/>
  <c r="J201" i="6" s="1"/>
  <c r="J203" i="6" s="1"/>
  <c r="J196" i="6"/>
  <c r="J197" i="6" s="1"/>
  <c r="J198" i="6" s="1"/>
  <c r="J170" i="6"/>
  <c r="J169" i="6"/>
  <c r="J168" i="6"/>
  <c r="J167" i="6"/>
  <c r="J166" i="6"/>
  <c r="J165" i="6"/>
  <c r="J164" i="6"/>
  <c r="J163" i="6"/>
  <c r="J162" i="6"/>
  <c r="J161" i="6"/>
  <c r="J160" i="6"/>
  <c r="J159" i="6"/>
  <c r="J150" i="6"/>
  <c r="J151" i="6" s="1"/>
  <c r="J152" i="6" s="1"/>
  <c r="J147" i="6"/>
  <c r="J148" i="6" s="1"/>
  <c r="J149" i="6" s="1"/>
  <c r="J144" i="6"/>
  <c r="J145" i="6" s="1"/>
  <c r="J146" i="6" s="1"/>
  <c r="J141" i="6"/>
  <c r="J142" i="6" s="1"/>
  <c r="J143" i="6" s="1"/>
  <c r="J139" i="6"/>
  <c r="J140" i="6" s="1"/>
  <c r="J138" i="6"/>
  <c r="J136" i="6"/>
  <c r="J137" i="6" s="1"/>
  <c r="J135" i="6"/>
  <c r="J134" i="6"/>
  <c r="J133" i="6"/>
  <c r="J132" i="6"/>
  <c r="J130" i="6"/>
  <c r="J131" i="6" s="1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2" i="6"/>
  <c r="J111" i="6"/>
  <c r="J110" i="6"/>
  <c r="J109" i="6"/>
  <c r="J108" i="6"/>
  <c r="J105" i="6"/>
  <c r="J106" i="6" s="1"/>
  <c r="J107" i="6" s="1"/>
  <c r="J104" i="6"/>
  <c r="J103" i="6" s="1"/>
  <c r="J102" i="6"/>
  <c r="J101" i="6"/>
  <c r="J100" i="6" s="1"/>
  <c r="J99" i="6"/>
  <c r="J66" i="6"/>
  <c r="J67" i="6" s="1"/>
  <c r="J68" i="6" s="1"/>
  <c r="J69" i="6"/>
  <c r="J70" i="6"/>
  <c r="J71" i="6"/>
  <c r="J72" i="6"/>
  <c r="J73" i="6"/>
  <c r="J74" i="6"/>
  <c r="J75" i="6"/>
  <c r="J77" i="6"/>
  <c r="J76" i="6" s="1"/>
  <c r="J78" i="6"/>
  <c r="J79" i="6"/>
  <c r="J80" i="6"/>
  <c r="J81" i="6"/>
  <c r="J82" i="6"/>
  <c r="J83" i="6" s="1"/>
  <c r="J84" i="6"/>
  <c r="J85" i="6"/>
  <c r="J86" i="6"/>
  <c r="J87" i="6"/>
  <c r="J88" i="6" s="1"/>
  <c r="J89" i="6"/>
  <c r="J90" i="6"/>
  <c r="J91" i="6"/>
  <c r="J92" i="6"/>
  <c r="J63" i="6"/>
  <c r="J64" i="6" s="1"/>
  <c r="J65" i="6" s="1"/>
  <c r="J55" i="6"/>
  <c r="J54" i="6"/>
  <c r="J53" i="6"/>
  <c r="J52" i="6"/>
  <c r="J51" i="6"/>
  <c r="J50" i="6"/>
  <c r="J49" i="6"/>
  <c r="J48" i="6"/>
  <c r="J47" i="6"/>
  <c r="J46" i="6"/>
  <c r="J45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74" i="13" l="1"/>
  <c r="J37" i="6"/>
  <c r="J38" i="6"/>
  <c r="J206" i="6"/>
  <c r="J204" i="6"/>
  <c r="J207" i="6" s="1"/>
  <c r="J75" i="13"/>
</calcChain>
</file>

<file path=xl/sharedStrings.xml><?xml version="1.0" encoding="utf-8"?>
<sst xmlns="http://schemas.openxmlformats.org/spreadsheetml/2006/main" count="11655" uniqueCount="3673">
  <si>
    <t>Table of Contents</t>
  </si>
  <si>
    <t>Wye Strainers</t>
  </si>
  <si>
    <t>Iron Body</t>
  </si>
  <si>
    <t>Model 11M and 11M-N</t>
  </si>
  <si>
    <t>Model 251</t>
  </si>
  <si>
    <t>Model 752 and 752-N</t>
  </si>
  <si>
    <t>Bronze Body</t>
  </si>
  <si>
    <t>Model LF351 and LF351-N</t>
  </si>
  <si>
    <t>Model LF352 and LF352-N</t>
  </si>
  <si>
    <t>Model LF358 and LF358-N</t>
  </si>
  <si>
    <t>Carbon Steel Body</t>
  </si>
  <si>
    <t>Model 581CS and 581CS-N</t>
  </si>
  <si>
    <t>Model 582CS and 582CS-N</t>
  </si>
  <si>
    <t>Model 861CS</t>
  </si>
  <si>
    <t>Model 862CS</t>
  </si>
  <si>
    <t>Model 863M</t>
  </si>
  <si>
    <t>Model 864M</t>
  </si>
  <si>
    <t>Model 781CS and 781CS-N</t>
  </si>
  <si>
    <t>Model 782CS and 782CS-N</t>
  </si>
  <si>
    <t>Model 764</t>
  </si>
  <si>
    <t>Stainless Steel Body</t>
  </si>
  <si>
    <t>Model 581SS and 581SS-N</t>
  </si>
  <si>
    <t>Model 582SS and 582SS-N</t>
  </si>
  <si>
    <t>Model 861SS</t>
  </si>
  <si>
    <t>Model 862SS</t>
  </si>
  <si>
    <t>Model 781SS</t>
  </si>
  <si>
    <t>Model 782SS</t>
  </si>
  <si>
    <t>Simplex Basket Strainers</t>
  </si>
  <si>
    <t>Model 11M</t>
  </si>
  <si>
    <t>Class 250</t>
  </si>
  <si>
    <t>Iron Body ASTM A126 Gr. B – Threaded - FNPT - Made in USA</t>
  </si>
  <si>
    <r>
      <rPr>
        <b/>
        <sz val="9"/>
        <color rgb="FFFFFFFF"/>
        <rFont val="Arial"/>
        <family val="2"/>
      </rPr>
      <t>MODEL</t>
    </r>
  </si>
  <si>
    <t>CONNECTION</t>
  </si>
  <si>
    <t>SCREEN</t>
  </si>
  <si>
    <r>
      <rPr>
        <b/>
        <sz val="9"/>
        <color rgb="FFFFFFFF"/>
        <rFont val="Arial"/>
        <family val="2"/>
      </rPr>
      <t>SIZE</t>
    </r>
  </si>
  <si>
    <r>
      <rPr>
        <b/>
        <sz val="9"/>
        <color rgb="FFFFFFFF"/>
        <rFont val="Arial"/>
        <family val="2"/>
      </rPr>
      <t>WEIGHT</t>
    </r>
  </si>
  <si>
    <r>
      <rPr>
        <b/>
        <sz val="9"/>
        <color rgb="FFFFFFFF"/>
        <rFont val="Arial"/>
        <family val="2"/>
      </rPr>
      <t>ORDER CODE</t>
    </r>
  </si>
  <si>
    <t>LIST PRICE</t>
  </si>
  <si>
    <r>
      <rPr>
        <sz val="9"/>
        <color rgb="FF231F20"/>
        <rFont val="Arial"/>
        <family val="2"/>
      </rPr>
      <t>Material</t>
    </r>
  </si>
  <si>
    <r>
      <rPr>
        <sz val="9"/>
        <color rgb="FF231F20"/>
        <rFont val="Arial"/>
        <family val="2"/>
      </rPr>
      <t>Size</t>
    </r>
  </si>
  <si>
    <r>
      <rPr>
        <sz val="9"/>
        <color rgb="FF231F20"/>
        <rFont val="Arial"/>
        <family val="2"/>
      </rPr>
      <t>Inches</t>
    </r>
  </si>
  <si>
    <r>
      <rPr>
        <sz val="9"/>
        <color rgb="FF231F20"/>
        <rFont val="Arial"/>
        <family val="2"/>
      </rPr>
      <t>mm</t>
    </r>
  </si>
  <si>
    <r>
      <rPr>
        <sz val="9"/>
        <color rgb="FF231F20"/>
        <rFont val="Arial"/>
        <family val="2"/>
      </rPr>
      <t>lb.</t>
    </r>
  </si>
  <si>
    <r>
      <rPr>
        <sz val="9"/>
        <color rgb="FF231F20"/>
        <rFont val="Arial"/>
        <family val="2"/>
      </rPr>
      <t>kg</t>
    </r>
  </si>
  <si>
    <t>11M</t>
  </si>
  <si>
    <t>NPT</t>
  </si>
  <si>
    <t>304SS Perf</t>
  </si>
  <si>
    <t>20 Mesh</t>
  </si>
  <si>
    <t>M6700101</t>
  </si>
  <si>
    <t>40 Mesh</t>
  </si>
  <si>
    <t>M6712913</t>
  </si>
  <si>
    <t>100 Mesh</t>
  </si>
  <si>
    <t>M6709566</t>
  </si>
  <si>
    <t>M6700116</t>
  </si>
  <si>
    <t>M6711328</t>
  </si>
  <si>
    <t>M6709570</t>
  </si>
  <si>
    <t>M6700137</t>
  </si>
  <si>
    <t>M6709574</t>
  </si>
  <si>
    <t>M6709576</t>
  </si>
  <si>
    <t>M6700188</t>
  </si>
  <si>
    <t>M6709624</t>
  </si>
  <si>
    <t>M6709626</t>
  </si>
  <si>
    <t>M6700555</t>
  </si>
  <si>
    <t>M6709678</t>
  </si>
  <si>
    <t>M6709681</t>
  </si>
  <si>
    <t>M6700646</t>
  </si>
  <si>
    <t>M6709774</t>
  </si>
  <si>
    <t>M6709776</t>
  </si>
  <si>
    <t>M6700700</t>
  </si>
  <si>
    <t>M6709796</t>
  </si>
  <si>
    <t>M6709798</t>
  </si>
  <si>
    <t>M6701296</t>
  </si>
  <si>
    <t>M6709866</t>
  </si>
  <si>
    <t>M6709869</t>
  </si>
  <si>
    <t>M6701553</t>
  </si>
  <si>
    <t>M6711518</t>
  </si>
  <si>
    <t>M6730640</t>
  </si>
  <si>
    <t>M6702195</t>
  </si>
  <si>
    <t>M6712012</t>
  </si>
  <si>
    <t>M6710660</t>
  </si>
  <si>
    <t>M6702808</t>
  </si>
  <si>
    <r>
      <rPr>
        <b/>
        <sz val="11"/>
        <color rgb="FF231F20"/>
        <rFont val="Arial"/>
        <family val="2"/>
      </rPr>
      <t>Model 11M</t>
    </r>
    <r>
      <rPr>
        <b/>
        <sz val="11"/>
        <rFont val="Arial"/>
        <family val="2"/>
      </rPr>
      <t>-N</t>
    </r>
  </si>
  <si>
    <t>Iron Body ASTM A126 Gr. B – Threaded - FNPT - Imported</t>
  </si>
  <si>
    <t>11M-N</t>
  </si>
  <si>
    <t>M6700102</t>
  </si>
  <si>
    <t>M6700117</t>
  </si>
  <si>
    <t>M6700138</t>
  </si>
  <si>
    <t>M6700189</t>
  </si>
  <si>
    <t>M6700556</t>
  </si>
  <si>
    <t>M6700647</t>
  </si>
  <si>
    <t>M6700701</t>
  </si>
  <si>
    <t>M6701297</t>
  </si>
  <si>
    <t>M6707321</t>
  </si>
  <si>
    <t>M6707320</t>
  </si>
  <si>
    <t>M6746587</t>
  </si>
  <si>
    <t>Spare Parts</t>
  </si>
  <si>
    <t>SPARE TYPE</t>
  </si>
  <si>
    <t>Model 251M</t>
  </si>
  <si>
    <t>Class 300</t>
  </si>
  <si>
    <t>251M</t>
  </si>
  <si>
    <t>1/16"</t>
  </si>
  <si>
    <t>M6726962</t>
  </si>
  <si>
    <t>M6700120</t>
  </si>
  <si>
    <t>M6700145</t>
  </si>
  <si>
    <t>M6710555</t>
  </si>
  <si>
    <t>M6710551</t>
  </si>
  <si>
    <t>M6700196</t>
  </si>
  <si>
    <t>M6710553</t>
  </si>
  <si>
    <t>M6710549</t>
  </si>
  <si>
    <t>M6700567</t>
  </si>
  <si>
    <t>M6721846</t>
  </si>
  <si>
    <t>M6700656</t>
  </si>
  <si>
    <t>M6710645</t>
  </si>
  <si>
    <t>M6744868</t>
  </si>
  <si>
    <t>M6700721</t>
  </si>
  <si>
    <t>M6730803</t>
  </si>
  <si>
    <t>M6701338</t>
  </si>
  <si>
    <t>M6709881</t>
  </si>
  <si>
    <t>M6710770</t>
  </si>
  <si>
    <t>M6701568</t>
  </si>
  <si>
    <t>M6702251</t>
  </si>
  <si>
    <t>M6739148</t>
  </si>
  <si>
    <t>M6756206</t>
  </si>
  <si>
    <r>
      <rPr>
        <b/>
        <sz val="12"/>
        <color rgb="FF231F20"/>
        <rFont val="Arial"/>
        <family val="2"/>
      </rPr>
      <t>Model 758</t>
    </r>
  </si>
  <si>
    <r>
      <rPr>
        <b/>
        <sz val="11"/>
        <color rgb="FF231F20"/>
        <rFont val="Arial"/>
        <family val="2"/>
      </rPr>
      <t>Class 125</t>
    </r>
  </si>
  <si>
    <t>Iron Body ASTM A126 Gr. B – Flanged Ends 125# - Made in USA</t>
  </si>
  <si>
    <t>125# Flanged</t>
  </si>
  <si>
    <t>3/4</t>
  </si>
  <si>
    <t>M6707451</t>
  </si>
  <si>
    <t>M6757124</t>
  </si>
  <si>
    <t>M6707452</t>
  </si>
  <si>
    <t>M6734387</t>
  </si>
  <si>
    <t>1-1/4</t>
  </si>
  <si>
    <t>M6700674</t>
  </si>
  <si>
    <t>1-1/2</t>
  </si>
  <si>
    <t>M6718298</t>
  </si>
  <si>
    <t>M6743371</t>
  </si>
  <si>
    <t>M6701471</t>
  </si>
  <si>
    <t>M6709967</t>
  </si>
  <si>
    <t>2-1/2</t>
  </si>
  <si>
    <t>M6701637</t>
  </si>
  <si>
    <t>M6713069</t>
  </si>
  <si>
    <t>M6713719</t>
  </si>
  <si>
    <t>M6702406</t>
  </si>
  <si>
    <t>M6710054</t>
  </si>
  <si>
    <t>M6710057</t>
  </si>
  <si>
    <t>M6703016</t>
  </si>
  <si>
    <t>M6710111</t>
  </si>
  <si>
    <t>M6710113</t>
  </si>
  <si>
    <t>1/8"</t>
  </si>
  <si>
    <t>M6703401</t>
  </si>
  <si>
    <t>M6735267</t>
  </si>
  <si>
    <t>M6745521</t>
  </si>
  <si>
    <t>M6703745</t>
  </si>
  <si>
    <t>M6710145</t>
  </si>
  <si>
    <t>M6710147</t>
  </si>
  <si>
    <t>M6704218</t>
  </si>
  <si>
    <t>M6711892</t>
  </si>
  <si>
    <t>M6704619</t>
  </si>
  <si>
    <t>M6711894</t>
  </si>
  <si>
    <t>M6713530</t>
  </si>
  <si>
    <t>M6705077</t>
  </si>
  <si>
    <t>M6734503</t>
  </si>
  <si>
    <t>M6705362</t>
  </si>
  <si>
    <t>M6732628</t>
  </si>
  <si>
    <t>M6705580</t>
  </si>
  <si>
    <t>M6705765</t>
  </si>
  <si>
    <t>M6705882</t>
  </si>
  <si>
    <t>M6706042</t>
  </si>
  <si>
    <t>Iron Body ASTM A126 Gr. B – Flanged Ends 125# - Imported</t>
  </si>
  <si>
    <t>758-N</t>
  </si>
  <si>
    <t>M6706955</t>
  </si>
  <si>
    <t>M6706956</t>
  </si>
  <si>
    <t>M6706957</t>
  </si>
  <si>
    <t>M6706958</t>
  </si>
  <si>
    <t>M6706959</t>
  </si>
  <si>
    <t>M6706960</t>
  </si>
  <si>
    <t>M6706961</t>
  </si>
  <si>
    <t>M6706962</t>
  </si>
  <si>
    <t>M6706963</t>
  </si>
  <si>
    <t>M6707970</t>
  </si>
  <si>
    <t>M6707971</t>
  </si>
  <si>
    <t>M6752023</t>
  </si>
  <si>
    <t>Model 752</t>
  </si>
  <si>
    <t>Iron Body ASTM A126 Gr. B – Flanged Ends 250# - Made in USA</t>
  </si>
  <si>
    <t>250# Flanged</t>
  </si>
  <si>
    <t>M6700224</t>
  </si>
  <si>
    <t>M6700597</t>
  </si>
  <si>
    <t>M6735653</t>
  </si>
  <si>
    <t>M6700759</t>
  </si>
  <si>
    <t>M6701470</t>
  </si>
  <si>
    <t>M6718586</t>
  </si>
  <si>
    <t>M6721970</t>
  </si>
  <si>
    <t>M6701636</t>
  </si>
  <si>
    <t>M6745479</t>
  </si>
  <si>
    <t>M6718598</t>
  </si>
  <si>
    <t>M6702405</t>
  </si>
  <si>
    <t>M6732134</t>
  </si>
  <si>
    <t>M6703015</t>
  </si>
  <si>
    <t>M6711180</t>
  </si>
  <si>
    <t>M6703400</t>
  </si>
  <si>
    <t>M6754264</t>
  </si>
  <si>
    <t>M6750998</t>
  </si>
  <si>
    <t>M6703744</t>
  </si>
  <si>
    <t>M6738857</t>
  </si>
  <si>
    <t>M6713411</t>
  </si>
  <si>
    <t>M6704217</t>
  </si>
  <si>
    <t>M6712778</t>
  </si>
  <si>
    <t>M6704618</t>
  </si>
  <si>
    <t>M6747758</t>
  </si>
  <si>
    <t>M6705076</t>
  </si>
  <si>
    <t>M6705361</t>
  </si>
  <si>
    <t>M6705579</t>
  </si>
  <si>
    <t>M6733098</t>
  </si>
  <si>
    <t>M6733099</t>
  </si>
  <si>
    <t>Iron Body ASTM A126 Gr. B – Flanged Ends 250# - Imported</t>
  </si>
  <si>
    <t>752-N</t>
  </si>
  <si>
    <t>M6733087</t>
  </si>
  <si>
    <t>M6733088</t>
  </si>
  <si>
    <t>M6733089</t>
  </si>
  <si>
    <t>M6733090</t>
  </si>
  <si>
    <t>M6733091</t>
  </si>
  <si>
    <t>M6733092</t>
  </si>
  <si>
    <t>M6733093</t>
  </si>
  <si>
    <t>M6733094</t>
  </si>
  <si>
    <t>M6733095</t>
  </si>
  <si>
    <t>M6733096</t>
  </si>
  <si>
    <t>M6733097</t>
  </si>
  <si>
    <t>M6733100</t>
  </si>
  <si>
    <t>M6733110</t>
  </si>
  <si>
    <t>Model 758G</t>
  </si>
  <si>
    <t>Class 125</t>
  </si>
  <si>
    <t>Ductile Iron A395 - Grooved Ends - Made in USA</t>
  </si>
  <si>
    <t>758G</t>
  </si>
  <si>
    <t>Grooved</t>
  </si>
  <si>
    <t>M6701472</t>
  </si>
  <si>
    <t>M6701638</t>
  </si>
  <si>
    <t>M6702407</t>
  </si>
  <si>
    <t>M6703017</t>
  </si>
  <si>
    <t>M6703402</t>
  </si>
  <si>
    <t>M6703746</t>
  </si>
  <si>
    <t>M6704219</t>
  </si>
  <si>
    <t>M6704620</t>
  </si>
  <si>
    <t>M6705078</t>
  </si>
  <si>
    <t>Model LF351</t>
  </si>
  <si>
    <t>Lead Free Bronze Body ASTM C87800MOD – Threaded - FNPT - Made in USA</t>
  </si>
  <si>
    <t>LF351</t>
  </si>
  <si>
    <t>M6745536</t>
  </si>
  <si>
    <t>M6745539</t>
  </si>
  <si>
    <t>M6744396</t>
  </si>
  <si>
    <t>M6745558</t>
  </si>
  <si>
    <t>M6745571</t>
  </si>
  <si>
    <t>M6744103</t>
  </si>
  <si>
    <t>M6745649</t>
  </si>
  <si>
    <t>M6745668</t>
  </si>
  <si>
    <t>M6745670</t>
  </si>
  <si>
    <t>M6745712</t>
  </si>
  <si>
    <t>M6745064</t>
  </si>
  <si>
    <t>M6743770</t>
  </si>
  <si>
    <t>M6745787</t>
  </si>
  <si>
    <t>M6744649</t>
  </si>
  <si>
    <t>M6745811</t>
  </si>
  <si>
    <t>M6746040</t>
  </si>
  <si>
    <t>M6744607</t>
  </si>
  <si>
    <t>1/16" Perf</t>
  </si>
  <si>
    <t>M6754384</t>
  </si>
  <si>
    <t>M6754387</t>
  </si>
  <si>
    <t>M6754450</t>
  </si>
  <si>
    <t>M6754407</t>
  </si>
  <si>
    <r>
      <rPr>
        <b/>
        <sz val="11"/>
        <color rgb="FF231F20"/>
        <rFont val="Arial"/>
        <family val="2"/>
      </rPr>
      <t>Model LF351</t>
    </r>
    <r>
      <rPr>
        <b/>
        <sz val="11"/>
        <rFont val="Arial"/>
        <family val="2"/>
      </rPr>
      <t>-N</t>
    </r>
  </si>
  <si>
    <t>Lead Free Bronze Body ASTM C87800MOD – Threaded - FNPT - Imported</t>
  </si>
  <si>
    <t>LF351-N</t>
  </si>
  <si>
    <t>M6742514</t>
  </si>
  <si>
    <t>M6742515</t>
  </si>
  <si>
    <t>M6742516</t>
  </si>
  <si>
    <t>M6742517</t>
  </si>
  <si>
    <t>M6742518</t>
  </si>
  <si>
    <t>M6742519</t>
  </si>
  <si>
    <t>M6742520</t>
  </si>
  <si>
    <t>M6742521</t>
  </si>
  <si>
    <t>M6742522</t>
  </si>
  <si>
    <t>M6742523</t>
  </si>
  <si>
    <t>Model LF352</t>
  </si>
  <si>
    <t>LF352</t>
  </si>
  <si>
    <t>M6744161</t>
  </si>
  <si>
    <t>M6746402</t>
  </si>
  <si>
    <t>M6746404</t>
  </si>
  <si>
    <t>M6732313</t>
  </si>
  <si>
    <t>M6745051</t>
  </si>
  <si>
    <t>M6746864</t>
  </si>
  <si>
    <t>M6732314</t>
  </si>
  <si>
    <t>M6746129</t>
  </si>
  <si>
    <t>M6744810</t>
  </si>
  <si>
    <t>M6732315</t>
  </si>
  <si>
    <t>M6745052</t>
  </si>
  <si>
    <t>M6744950</t>
  </si>
  <si>
    <t>M6732316</t>
  </si>
  <si>
    <t>M6751719</t>
  </si>
  <si>
    <t>M6751689</t>
  </si>
  <si>
    <t>M6746769</t>
  </si>
  <si>
    <t>M6751767</t>
  </si>
  <si>
    <t>M6744788</t>
  </si>
  <si>
    <t>M6744707</t>
  </si>
  <si>
    <t>M6742547</t>
  </si>
  <si>
    <t>M6751768</t>
  </si>
  <si>
    <t>M6732320</t>
  </si>
  <si>
    <t>M6751771</t>
  </si>
  <si>
    <t>M6751773</t>
  </si>
  <si>
    <t>LF352-N</t>
  </si>
  <si>
    <t>M6746405</t>
  </si>
  <si>
    <t>M6742540</t>
  </si>
  <si>
    <t>M6742542</t>
  </si>
  <si>
    <t>M6742543</t>
  </si>
  <si>
    <t>M6742544</t>
  </si>
  <si>
    <t>M6742545</t>
  </si>
  <si>
    <t>M6742546</t>
  </si>
  <si>
    <t>M6742571</t>
  </si>
  <si>
    <t>Model LF358</t>
  </si>
  <si>
    <t>Lead Free Bronze Body ASTM C87800MOD – Solder - Made in USA</t>
  </si>
  <si>
    <t>LF358</t>
  </si>
  <si>
    <t>Solder</t>
  </si>
  <si>
    <t>304SS</t>
  </si>
  <si>
    <t>M6732321</t>
  </si>
  <si>
    <t>M6745590</t>
  </si>
  <si>
    <t>M6745593</t>
  </si>
  <si>
    <t>M6732322</t>
  </si>
  <si>
    <t>M6745614</t>
  </si>
  <si>
    <t>M6745617</t>
  </si>
  <si>
    <t>M6732323</t>
  </si>
  <si>
    <t>M6745691</t>
  </si>
  <si>
    <t>M6745694</t>
  </si>
  <si>
    <t>M6732324</t>
  </si>
  <si>
    <t>M6745732</t>
  </si>
  <si>
    <t>M6745735</t>
  </si>
  <si>
    <t>M6732325</t>
  </si>
  <si>
    <t>M6745761</t>
  </si>
  <si>
    <t>M6745764</t>
  </si>
  <si>
    <t>M6732326</t>
  </si>
  <si>
    <t>M6748745</t>
  </si>
  <si>
    <t>M6751797</t>
  </si>
  <si>
    <t>M6743774</t>
  </si>
  <si>
    <t>M6754442</t>
  </si>
  <si>
    <t>M6754444</t>
  </si>
  <si>
    <t>M6743907</t>
  </si>
  <si>
    <t>M6754524</t>
  </si>
  <si>
    <t>M6754527</t>
  </si>
  <si>
    <t>Lead Free Bronze Body ASTM C87800MOD – Solder - Imported</t>
  </si>
  <si>
    <t>LF358-N</t>
  </si>
  <si>
    <t>M6742636</t>
  </si>
  <si>
    <t>M6742637</t>
  </si>
  <si>
    <t>M6742638</t>
  </si>
  <si>
    <t>M6742639</t>
  </si>
  <si>
    <t>M6742640</t>
  </si>
  <si>
    <t>M6742641</t>
  </si>
  <si>
    <t>M6742642</t>
  </si>
  <si>
    <t>M6742643</t>
  </si>
  <si>
    <t>Class 150</t>
  </si>
  <si>
    <t>1/8" Perf</t>
  </si>
  <si>
    <t>Model 581CS</t>
  </si>
  <si>
    <t>Class 600</t>
  </si>
  <si>
    <t>Cast Steel ASTM WCB – Threaded - FNPT - Made in USA</t>
  </si>
  <si>
    <t>581CS</t>
  </si>
  <si>
    <t>M6700109</t>
  </si>
  <si>
    <t>M6752357</t>
  </si>
  <si>
    <t>M6700131</t>
  </si>
  <si>
    <t>M6718669</t>
  </si>
  <si>
    <t>M6752378</t>
  </si>
  <si>
    <t>M6700164</t>
  </si>
  <si>
    <t>M6709603</t>
  </si>
  <si>
    <t>M6709605</t>
  </si>
  <si>
    <t>M6700220</t>
  </si>
  <si>
    <t>M6709654</t>
  </si>
  <si>
    <t>M6709655</t>
  </si>
  <si>
    <t>M6700592</t>
  </si>
  <si>
    <t>M6750642</t>
  </si>
  <si>
    <t>M6709752</t>
  </si>
  <si>
    <t>M6700670</t>
  </si>
  <si>
    <t>M6712276</t>
  </si>
  <si>
    <t>M6711130</t>
  </si>
  <si>
    <t>M6700754</t>
  </si>
  <si>
    <t>M6709847</t>
  </si>
  <si>
    <t>M6709848</t>
  </si>
  <si>
    <t>M6701410</t>
  </si>
  <si>
    <t>M6709953</t>
  </si>
  <si>
    <t>M6709955</t>
  </si>
  <si>
    <t>Model 581CS-N</t>
  </si>
  <si>
    <t>Cast Steel ASTM WCB – Threaded - FNPT - Imported</t>
  </si>
  <si>
    <t>581CS-N</t>
  </si>
  <si>
    <t>M6700110</t>
  </si>
  <si>
    <t>M6700132</t>
  </si>
  <si>
    <t>M6726964</t>
  </si>
  <si>
    <t>M6726967</t>
  </si>
  <si>
    <t>M6727131</t>
  </si>
  <si>
    <t>M6726148</t>
  </si>
  <si>
    <t>M6727230</t>
  </si>
  <si>
    <t>Model 582CS</t>
  </si>
  <si>
    <t>Cast Steel ASTM WCB – Socket Weld - Made in USA</t>
  </si>
  <si>
    <t>582CS</t>
  </si>
  <si>
    <t>Socket Weld</t>
  </si>
  <si>
    <t>M6700166</t>
  </si>
  <si>
    <t>M6709613</t>
  </si>
  <si>
    <t>M6709614</t>
  </si>
  <si>
    <t>M6700222</t>
  </si>
  <si>
    <t>M6712393</t>
  </si>
  <si>
    <t>M6709665</t>
  </si>
  <si>
    <t>M6700594</t>
  </si>
  <si>
    <t>M6709761</t>
  </si>
  <si>
    <t>M6709762</t>
  </si>
  <si>
    <t>M6700672</t>
  </si>
  <si>
    <t>M6715368</t>
  </si>
  <si>
    <t>M6700757</t>
  </si>
  <si>
    <t>M6709852</t>
  </si>
  <si>
    <t>M6735236</t>
  </si>
  <si>
    <t>M6701412</t>
  </si>
  <si>
    <t>M6709961</t>
  </si>
  <si>
    <t>M6709962</t>
  </si>
  <si>
    <t>Model 582CS-N</t>
  </si>
  <si>
    <t>Cast Steel ASTM WCB – Socket Weld - Imported</t>
  </si>
  <si>
    <t>582CS-N</t>
  </si>
  <si>
    <t>M6726414</t>
  </si>
  <si>
    <t>M6726141</t>
  </si>
  <si>
    <t>M6726142</t>
  </si>
  <si>
    <t>M6726436</t>
  </si>
  <si>
    <t>M6727144</t>
  </si>
  <si>
    <t>M6726143</t>
  </si>
  <si>
    <t>Cast Steel ASTM WCB – Threaded FNPT - Sourced &amp; Manufactured in USA</t>
  </si>
  <si>
    <t>861CS</t>
  </si>
  <si>
    <t>M6700114</t>
  </si>
  <si>
    <t>M6700135</t>
  </si>
  <si>
    <t>M6700173</t>
  </si>
  <si>
    <t>M6700237</t>
  </si>
  <si>
    <t>M6700619</t>
  </si>
  <si>
    <t>M6700686</t>
  </si>
  <si>
    <t>M6700778</t>
  </si>
  <si>
    <t>M6701515</t>
  </si>
  <si>
    <t>Cast Steel ASTM WCB – Socket Weld - Sourced &amp; Manufactured in USA</t>
  </si>
  <si>
    <t>862CS</t>
  </si>
  <si>
    <t>0.033" Perf</t>
  </si>
  <si>
    <t>M6744272</t>
  </si>
  <si>
    <t>M6700178</t>
  </si>
  <si>
    <t>M6700242</t>
  </si>
  <si>
    <t>M6700624</t>
  </si>
  <si>
    <t>M6700690</t>
  </si>
  <si>
    <t>M6700783</t>
  </si>
  <si>
    <t>M6701519</t>
  </si>
  <si>
    <t>Class 1500</t>
  </si>
  <si>
    <t>Cast Steel ASTM WCB – Threaded - Sourced &amp; Manufactured in USA</t>
  </si>
  <si>
    <t>863M</t>
  </si>
  <si>
    <t>M6700184</t>
  </si>
  <si>
    <t>M6700248</t>
  </si>
  <si>
    <t>M6700631</t>
  </si>
  <si>
    <t>M6700692</t>
  </si>
  <si>
    <t>M6700788</t>
  </si>
  <si>
    <t>M6701523</t>
  </si>
  <si>
    <t>864M</t>
  </si>
  <si>
    <t>M6700186</t>
  </si>
  <si>
    <t>M6700249</t>
  </si>
  <si>
    <t>M6700633</t>
  </si>
  <si>
    <t>M6700789</t>
  </si>
  <si>
    <t>M6701524</t>
  </si>
  <si>
    <t>Carbon Steel Body - ASTM WCB – Flanged Ends 150# - Made in USA</t>
  </si>
  <si>
    <t>781CS</t>
  </si>
  <si>
    <t>150# Flanged</t>
  </si>
  <si>
    <t>M6707456</t>
  </si>
  <si>
    <t>M6718683</t>
  </si>
  <si>
    <t>M6719940</t>
  </si>
  <si>
    <t>M6707457</t>
  </si>
  <si>
    <t>M6714172</t>
  </si>
  <si>
    <t>M6713976</t>
  </si>
  <si>
    <t>M6707458</t>
  </si>
  <si>
    <t>M6711426</t>
  </si>
  <si>
    <t>M6710711</t>
  </si>
  <si>
    <t>M6707459</t>
  </si>
  <si>
    <t>M6707455</t>
  </si>
  <si>
    <t>M6712555</t>
  </si>
  <si>
    <t>M6716230</t>
  </si>
  <si>
    <t>M6701495</t>
  </si>
  <si>
    <t>M6709984</t>
  </si>
  <si>
    <t>M6709985</t>
  </si>
  <si>
    <t>M6701644</t>
  </si>
  <si>
    <t>M6712551</t>
  </si>
  <si>
    <t>M6711726</t>
  </si>
  <si>
    <t>M6702428</t>
  </si>
  <si>
    <t>M6715264</t>
  </si>
  <si>
    <t>M6729718</t>
  </si>
  <si>
    <t>M6703033</t>
  </si>
  <si>
    <t>M6710121</t>
  </si>
  <si>
    <t>M6710122</t>
  </si>
  <si>
    <t>M6703404</t>
  </si>
  <si>
    <t>M6752205</t>
  </si>
  <si>
    <t>M6752208</t>
  </si>
  <si>
    <t>M6703754</t>
  </si>
  <si>
    <t>M6710152</t>
  </si>
  <si>
    <t>M6710153</t>
  </si>
  <si>
    <t>M6704226</t>
  </si>
  <si>
    <t>M6711074</t>
  </si>
  <si>
    <t>M6704622</t>
  </si>
  <si>
    <t>M6705079</t>
  </si>
  <si>
    <t>M6734266</t>
  </si>
  <si>
    <t>M6705363</t>
  </si>
  <si>
    <t>M6705582</t>
  </si>
  <si>
    <t>M6736178</t>
  </si>
  <si>
    <r>
      <rPr>
        <b/>
        <sz val="11"/>
        <color rgb="FF231F20"/>
        <rFont val="Arial"/>
        <family val="2"/>
      </rPr>
      <t>Model 781CS</t>
    </r>
    <r>
      <rPr>
        <b/>
        <sz val="11"/>
        <rFont val="Arial"/>
        <family val="2"/>
      </rPr>
      <t>-N</t>
    </r>
  </si>
  <si>
    <t>Carbon Steel Body - ASTM WCB – Flanged Ends 150# - Imported</t>
  </si>
  <si>
    <t>781CS-N</t>
  </si>
  <si>
    <t>M6755562</t>
  </si>
  <si>
    <t>M6760974</t>
  </si>
  <si>
    <t>M6726137</t>
  </si>
  <si>
    <t>M6727783</t>
  </si>
  <si>
    <t>M6726125</t>
  </si>
  <si>
    <t>M6726144</t>
  </si>
  <si>
    <t>M6726128</t>
  </si>
  <si>
    <t>M6727785</t>
  </si>
  <si>
    <t>M6729511</t>
  </si>
  <si>
    <t>M6736447</t>
  </si>
  <si>
    <t>Model 782</t>
  </si>
  <si>
    <t>Carbon Steel Body - ASTM WCB – Flanged Ends 300# - Made in USA</t>
  </si>
  <si>
    <t>782CS</t>
  </si>
  <si>
    <t>300# Flanged</t>
  </si>
  <si>
    <t>M6727673</t>
  </si>
  <si>
    <t>M6707470</t>
  </si>
  <si>
    <t>M6732029</t>
  </si>
  <si>
    <t>M6707471</t>
  </si>
  <si>
    <t>M6714594</t>
  </si>
  <si>
    <t>M6707472</t>
  </si>
  <si>
    <t>M6741610</t>
  </si>
  <si>
    <t>M6707473</t>
  </si>
  <si>
    <t>M6701499</t>
  </si>
  <si>
    <t>M6709989</t>
  </si>
  <si>
    <t>M6709990</t>
  </si>
  <si>
    <t>M6701648</t>
  </si>
  <si>
    <t>M6733828</t>
  </si>
  <si>
    <t>M6702432</t>
  </si>
  <si>
    <t>M6710075</t>
  </si>
  <si>
    <t>M6703037</t>
  </si>
  <si>
    <t>M6713101</t>
  </si>
  <si>
    <t>M6713387</t>
  </si>
  <si>
    <t>M6703406</t>
  </si>
  <si>
    <t>M6720637</t>
  </si>
  <si>
    <t>M6752680</t>
  </si>
  <si>
    <t>M6703758</t>
  </si>
  <si>
    <t>M6714545</t>
  </si>
  <si>
    <t>M6715284</t>
  </si>
  <si>
    <t>M6704229</t>
  </si>
  <si>
    <t>M6721310</t>
  </si>
  <si>
    <t>M6712377</t>
  </si>
  <si>
    <t>M6704625</t>
  </si>
  <si>
    <t>M6734349</t>
  </si>
  <si>
    <t>M6705081</t>
  </si>
  <si>
    <t>M6705364</t>
  </si>
  <si>
    <t>M6705583</t>
  </si>
  <si>
    <t>M6705766</t>
  </si>
  <si>
    <t>782CS-N</t>
  </si>
  <si>
    <t>M6727788</t>
  </si>
  <si>
    <t>M6727789</t>
  </si>
  <si>
    <t>M6726274</t>
  </si>
  <si>
    <t>M6726222</t>
  </si>
  <si>
    <t>M6727790</t>
  </si>
  <si>
    <t>M6727791</t>
  </si>
  <si>
    <t>M6736448</t>
  </si>
  <si>
    <t>M6729519</t>
  </si>
  <si>
    <t>Carbon Steel Body - ASTM WCB – Flanged Ends 600# - Made in USA</t>
  </si>
  <si>
    <t>600# Flanged</t>
  </si>
  <si>
    <t>M6700171</t>
  </si>
  <si>
    <t>M6700229</t>
  </si>
  <si>
    <t>M6700602</t>
  </si>
  <si>
    <t>M6715751</t>
  </si>
  <si>
    <t>M6736952</t>
  </si>
  <si>
    <t>M6700677</t>
  </si>
  <si>
    <t>M6700766</t>
  </si>
  <si>
    <t>M6701482</t>
  </si>
  <si>
    <t>M6709978</t>
  </si>
  <si>
    <t>M6701641</t>
  </si>
  <si>
    <t>M6702415</t>
  </si>
  <si>
    <t>M6710064</t>
  </si>
  <si>
    <t>M6713400</t>
  </si>
  <si>
    <t>M6703024</t>
  </si>
  <si>
    <t>M6710747</t>
  </si>
  <si>
    <t>M6703752</t>
  </si>
  <si>
    <t>M6717686</t>
  </si>
  <si>
    <t>M6713509</t>
  </si>
  <si>
    <t>M6755143</t>
  </si>
  <si>
    <t>M6704222</t>
  </si>
  <si>
    <t>Model 581SS</t>
  </si>
  <si>
    <t>581SS</t>
  </si>
  <si>
    <t>M6700111</t>
  </si>
  <si>
    <t>M6714083</t>
  </si>
  <si>
    <t>M6710767</t>
  </si>
  <si>
    <t>M6700133</t>
  </si>
  <si>
    <t>M6713446</t>
  </si>
  <si>
    <t>M6719585</t>
  </si>
  <si>
    <t>M6700165</t>
  </si>
  <si>
    <t>M6709608</t>
  </si>
  <si>
    <t>M6709610</t>
  </si>
  <si>
    <t>M6700221</t>
  </si>
  <si>
    <t>M6709659</t>
  </si>
  <si>
    <t>M6709662</t>
  </si>
  <si>
    <t>M6700593</t>
  </si>
  <si>
    <t>M6709756</t>
  </si>
  <si>
    <t>M6712155</t>
  </si>
  <si>
    <t>M6700671</t>
  </si>
  <si>
    <t>M6727974</t>
  </si>
  <si>
    <t>M6711847</t>
  </si>
  <si>
    <t>M6709849</t>
  </si>
  <si>
    <t>M6710613</t>
  </si>
  <si>
    <t>M6711968</t>
  </si>
  <si>
    <t>Model 581SS-N</t>
  </si>
  <si>
    <t>Stainless Steel ASTM A351 CF8M – Threaded - FNPT - Imported</t>
  </si>
  <si>
    <t>581SS-N</t>
  </si>
  <si>
    <t>M6715007</t>
  </si>
  <si>
    <t>M6709361</t>
  </si>
  <si>
    <t>M6725616</t>
  </si>
  <si>
    <t>M6726968</t>
  </si>
  <si>
    <t>M6726183</t>
  </si>
  <si>
    <t>M6727137</t>
  </si>
  <si>
    <t>M6727143</t>
  </si>
  <si>
    <t>M6727231</t>
  </si>
  <si>
    <t>Model 582SS</t>
  </si>
  <si>
    <t>Stainless Steel ASTM A351 CF8M – Socket Weld - Made in USA</t>
  </si>
  <si>
    <t>582SS</t>
  </si>
  <si>
    <t>M6700113</t>
  </si>
  <si>
    <t>M6754154</t>
  </si>
  <si>
    <t>M6754157</t>
  </si>
  <si>
    <t>M6735421</t>
  </si>
  <si>
    <t>M6753236</t>
  </si>
  <si>
    <t>M6753239</t>
  </si>
  <si>
    <t>M6700167</t>
  </si>
  <si>
    <t>M6709617</t>
  </si>
  <si>
    <t>M6709618</t>
  </si>
  <si>
    <t>M6700223</t>
  </si>
  <si>
    <t>M6712444</t>
  </si>
  <si>
    <t>M6710607</t>
  </si>
  <si>
    <t>M6700595</t>
  </si>
  <si>
    <t>M6714288</t>
  </si>
  <si>
    <t>M6709765</t>
  </si>
  <si>
    <t>M6700673</t>
  </si>
  <si>
    <t>M6753270</t>
  </si>
  <si>
    <t>M6700758</t>
  </si>
  <si>
    <t>M6753285</t>
  </si>
  <si>
    <t>M6712300</t>
  </si>
  <si>
    <t>M6701413</t>
  </si>
  <si>
    <t>M6730003</t>
  </si>
  <si>
    <t>M6732741</t>
  </si>
  <si>
    <t>Model 582SS-N</t>
  </si>
  <si>
    <t>Stainless Steel A351 CF8M – Socket Weld - Imported</t>
  </si>
  <si>
    <t>582SS-N</t>
  </si>
  <si>
    <t>M6754158</t>
  </si>
  <si>
    <t>M6753240</t>
  </si>
  <si>
    <t>M6726965</t>
  </si>
  <si>
    <t>M6726969</t>
  </si>
  <si>
    <t>M6727132</t>
  </si>
  <si>
    <t>M6727138</t>
  </si>
  <si>
    <t>M6727145</t>
  </si>
  <si>
    <t>M6727232</t>
  </si>
  <si>
    <t>Stainless Steel A351 CF8M – Threaded FNPT - Sourced &amp; Manufactured in USA</t>
  </si>
  <si>
    <t>861SS</t>
  </si>
  <si>
    <t>M6700115</t>
  </si>
  <si>
    <t>M6700136</t>
  </si>
  <si>
    <t>M6700175</t>
  </si>
  <si>
    <t>M6700239</t>
  </si>
  <si>
    <t>M6700621</t>
  </si>
  <si>
    <t>M6700688</t>
  </si>
  <si>
    <t>M6700780</t>
  </si>
  <si>
    <t>M6701517</t>
  </si>
  <si>
    <t>Stainless Steel A351 CF8M – Socket Weld - Sourced &amp; Manufactured in USA</t>
  </si>
  <si>
    <t>862SS</t>
  </si>
  <si>
    <t>M6700180</t>
  </si>
  <si>
    <t>M6700244</t>
  </si>
  <si>
    <t>M6700626</t>
  </si>
  <si>
    <t>M6700786</t>
  </si>
  <si>
    <t>M6701521</t>
  </si>
  <si>
    <t>Stainless Steel Body - ASTM A351 CF8M - Flanged Ends - 150# - Made in USA</t>
  </si>
  <si>
    <t>781SS</t>
  </si>
  <si>
    <t>1/2</t>
  </si>
  <si>
    <t>M6707460</t>
  </si>
  <si>
    <t>M6729468</t>
  </si>
  <si>
    <t>M6707461</t>
  </si>
  <si>
    <t>M6714278</t>
  </si>
  <si>
    <t>M6730910</t>
  </si>
  <si>
    <t>1</t>
  </si>
  <si>
    <t>M6707462</t>
  </si>
  <si>
    <t>M6712705</t>
  </si>
  <si>
    <t>M6714360</t>
  </si>
  <si>
    <t>M6707463</t>
  </si>
  <si>
    <t>M6719082</t>
  </si>
  <si>
    <t>M6707464</t>
  </si>
  <si>
    <t>M6713894</t>
  </si>
  <si>
    <t>M6713340</t>
  </si>
  <si>
    <t>2</t>
  </si>
  <si>
    <t>M6701497</t>
  </si>
  <si>
    <t>M6710743</t>
  </si>
  <si>
    <t>M6715173</t>
  </si>
  <si>
    <t>M6701646</t>
  </si>
  <si>
    <t>M6716427</t>
  </si>
  <si>
    <t>M6741762</t>
  </si>
  <si>
    <t>3</t>
  </si>
  <si>
    <t>M6702430</t>
  </si>
  <si>
    <t>M6713688</t>
  </si>
  <si>
    <t>M6715196</t>
  </si>
  <si>
    <t>4</t>
  </si>
  <si>
    <t>M6703035</t>
  </si>
  <si>
    <t>M6715460</t>
  </si>
  <si>
    <t>M6728915</t>
  </si>
  <si>
    <t>5</t>
  </si>
  <si>
    <t>M6703405</t>
  </si>
  <si>
    <t>M6752719</t>
  </si>
  <si>
    <t>M6733069</t>
  </si>
  <si>
    <t>6</t>
  </si>
  <si>
    <t>M6703756</t>
  </si>
  <si>
    <t>M6718684</t>
  </si>
  <si>
    <t>M6721130</t>
  </si>
  <si>
    <t>8</t>
  </si>
  <si>
    <t>M6704228</t>
  </si>
  <si>
    <t>M6760568</t>
  </si>
  <si>
    <t>10</t>
  </si>
  <si>
    <t>M6704624</t>
  </si>
  <si>
    <t>12</t>
  </si>
  <si>
    <t>M6705080</t>
  </si>
  <si>
    <t>14</t>
  </si>
  <si>
    <t>M6761274</t>
  </si>
  <si>
    <t>16</t>
  </si>
  <si>
    <t>M6763165</t>
  </si>
  <si>
    <t>18</t>
  </si>
  <si>
    <t>Stainless Steel Body - ASTM A351 CF8M - Flanged Ends - 300# - Made in USA</t>
  </si>
  <si>
    <t>782SS</t>
  </si>
  <si>
    <t>300# Flanged Ends</t>
  </si>
  <si>
    <t>M6707474</t>
  </si>
  <si>
    <t>M6729453</t>
  </si>
  <si>
    <t>M6707475</t>
  </si>
  <si>
    <t>M6716392</t>
  </si>
  <si>
    <t>M6734071</t>
  </si>
  <si>
    <t>M6707476</t>
  </si>
  <si>
    <t>M6732227</t>
  </si>
  <si>
    <t>M6707477</t>
  </si>
  <si>
    <t>M6732259</t>
  </si>
  <si>
    <t>M6749126</t>
  </si>
  <si>
    <t>M6701501</t>
  </si>
  <si>
    <t>M6718358</t>
  </si>
  <si>
    <t>M6717602</t>
  </si>
  <si>
    <t>M6701650</t>
  </si>
  <si>
    <t>M6752808</t>
  </si>
  <si>
    <t>M6752811</t>
  </si>
  <si>
    <t>M6702434</t>
  </si>
  <si>
    <t>M6752656</t>
  </si>
  <si>
    <t>M6712222</t>
  </si>
  <si>
    <t>M6703039</t>
  </si>
  <si>
    <t>M6721136</t>
  </si>
  <si>
    <t>M6752872</t>
  </si>
  <si>
    <t>M6752877</t>
  </si>
  <si>
    <t>M6752880</t>
  </si>
  <si>
    <t>M6703760</t>
  </si>
  <si>
    <t>M6749827</t>
  </si>
  <si>
    <t>M6743608</t>
  </si>
  <si>
    <t>M6749512</t>
  </si>
  <si>
    <t>Model 125</t>
  </si>
  <si>
    <t>Iron Body Basket Strainer - ASTM A126 Gr. B – Screwed Ends - FNPT - Made in USA</t>
  </si>
  <si>
    <t>ORDER CODE</t>
  </si>
  <si>
    <t>M6700142</t>
  </si>
  <si>
    <t>M6712962</t>
  </si>
  <si>
    <t>M6752267</t>
  </si>
  <si>
    <t>M6700193</t>
  </si>
  <si>
    <t>M6752279</t>
  </si>
  <si>
    <t>M6716641</t>
  </si>
  <si>
    <t>M6700561</t>
  </si>
  <si>
    <t>M6709686</t>
  </si>
  <si>
    <t>M6700650</t>
  </si>
  <si>
    <t>M6752302</t>
  </si>
  <si>
    <t>M6700704</t>
  </si>
  <si>
    <t>M6709802</t>
  </si>
  <si>
    <t>M6752315</t>
  </si>
  <si>
    <t>M6701301</t>
  </si>
  <si>
    <t>M6709875</t>
  </si>
  <si>
    <t>M6709877</t>
  </si>
  <si>
    <t>M6701555</t>
  </si>
  <si>
    <t>M6752334</t>
  </si>
  <si>
    <t>M6752337</t>
  </si>
  <si>
    <t>M6702198</t>
  </si>
  <si>
    <t>M6710006</t>
  </si>
  <si>
    <t>M6752346</t>
  </si>
  <si>
    <t>Model 125-N</t>
  </si>
  <si>
    <t>Iron Body Basket Strainer - ASTM A126 Gr. B - Screwed Ends - FNPT - Imported</t>
  </si>
  <si>
    <t>125-N</t>
  </si>
  <si>
    <t>Screwed Ends</t>
  </si>
  <si>
    <t>M6733117</t>
  </si>
  <si>
    <t>M6733118</t>
  </si>
  <si>
    <t>M6733119</t>
  </si>
  <si>
    <t>M6733120</t>
  </si>
  <si>
    <t>M6733121</t>
  </si>
  <si>
    <t>M6733122</t>
  </si>
  <si>
    <t>Model 125 and 125-N</t>
  </si>
  <si>
    <t>Model 125F</t>
  </si>
  <si>
    <t>Iron Body Basket Y Strainer - ASTM A126 Gr. B - Flanged Ends - 125# - Made in USA</t>
  </si>
  <si>
    <t>125F</t>
  </si>
  <si>
    <t>125# Flanged Ends</t>
  </si>
  <si>
    <t>M6700563</t>
  </si>
  <si>
    <t>M6732254</t>
  </si>
  <si>
    <t>M6734677</t>
  </si>
  <si>
    <t>M6700652</t>
  </si>
  <si>
    <t>M6700707</t>
  </si>
  <si>
    <t>M6732836</t>
  </si>
  <si>
    <t>M6744708</t>
  </si>
  <si>
    <t>M6701304</t>
  </si>
  <si>
    <t>M6701556</t>
  </si>
  <si>
    <t>M6739070</t>
  </si>
  <si>
    <t>M6752445</t>
  </si>
  <si>
    <t>M6702201</t>
  </si>
  <si>
    <t>M6711460</t>
  </si>
  <si>
    <t>M6713291</t>
  </si>
  <si>
    <t>M6702811</t>
  </si>
  <si>
    <t>M6712915</t>
  </si>
  <si>
    <t>M6718584</t>
  </si>
  <si>
    <t>M6703339</t>
  </si>
  <si>
    <t>M6703543</t>
  </si>
  <si>
    <t>M6721045</t>
  </si>
  <si>
    <t>M6704037</t>
  </si>
  <si>
    <t>M6738604</t>
  </si>
  <si>
    <t>M6704488</t>
  </si>
  <si>
    <t>Sizes 12"-24" Consult Factory</t>
  </si>
  <si>
    <t>Model 125F-N</t>
  </si>
  <si>
    <t>Iron Body Basket Y Strainer - ASTM A126 Gr. B - Flanged Ends - 125# - Imported</t>
  </si>
  <si>
    <t>125F-N</t>
  </si>
  <si>
    <t>M6753363</t>
  </si>
  <si>
    <t>M6753364</t>
  </si>
  <si>
    <t>M6744247</t>
  </si>
  <si>
    <t>M6747481</t>
  </si>
  <si>
    <t>M6752446</t>
  </si>
  <si>
    <t>M6744608</t>
  </si>
  <si>
    <t>M6753365</t>
  </si>
  <si>
    <t>M6753366</t>
  </si>
  <si>
    <t>M6742720</t>
  </si>
  <si>
    <t>M6753367</t>
  </si>
  <si>
    <t>M6753368</t>
  </si>
  <si>
    <t>Model 155M</t>
  </si>
  <si>
    <t>Iron Body Basket Y Strainer - ASTM A126 Gr. B - Flanged Ends - 125# - Clamp Type Cover - Made in USA</t>
  </si>
  <si>
    <t>155M</t>
  </si>
  <si>
    <t>M6701310</t>
  </si>
  <si>
    <t>M6752770</t>
  </si>
  <si>
    <t>2 1/2</t>
  </si>
  <si>
    <t>M6701560</t>
  </si>
  <si>
    <t>M6752778</t>
  </si>
  <si>
    <t>M6752780</t>
  </si>
  <si>
    <t>M6702206</t>
  </si>
  <si>
    <t>M6710615</t>
  </si>
  <si>
    <t>M6720630</t>
  </si>
  <si>
    <t>M6702815</t>
  </si>
  <si>
    <t>M6753077</t>
  </si>
  <si>
    <t>M6733534</t>
  </si>
  <si>
    <t>M6703341</t>
  </si>
  <si>
    <t>M6753086</t>
  </si>
  <si>
    <t>M6753093</t>
  </si>
  <si>
    <t>M6703546</t>
  </si>
  <si>
    <t>M6728725</t>
  </si>
  <si>
    <t>M6704041</t>
  </si>
  <si>
    <t>M6741264</t>
  </si>
  <si>
    <t>M6704492</t>
  </si>
  <si>
    <t>M6704988</t>
  </si>
  <si>
    <t>M6705309</t>
  </si>
  <si>
    <t>Sizes 16"-24" Consult Factory</t>
  </si>
  <si>
    <t>Model 155M-N</t>
  </si>
  <si>
    <t>Iron Body Basket Y Strainer - ASTM A126 Gr. B - Flanged Ends - 125# - Clamp Type Cover - Imported</t>
  </si>
  <si>
    <t>M6701311</t>
  </si>
  <si>
    <t>M6701561</t>
  </si>
  <si>
    <t>M6702207</t>
  </si>
  <si>
    <t>M6702816</t>
  </si>
  <si>
    <t>M6703342</t>
  </si>
  <si>
    <t>M6703547</t>
  </si>
  <si>
    <t>M6704042</t>
  </si>
  <si>
    <t>M6704493</t>
  </si>
  <si>
    <t>M6704989</t>
  </si>
  <si>
    <t>Model 165</t>
  </si>
  <si>
    <t>Iron Body Basket Y Strainer - ASTM A126 Gr. B - 125# - Bolted Cover - Made in USA</t>
  </si>
  <si>
    <t>M6701313</t>
  </si>
  <si>
    <t>M6713398</t>
  </si>
  <si>
    <t>M6753146</t>
  </si>
  <si>
    <t>M6701562</t>
  </si>
  <si>
    <t>M6753157</t>
  </si>
  <si>
    <t>M6753160</t>
  </si>
  <si>
    <t>M6702209</t>
  </si>
  <si>
    <t>M6711996</t>
  </si>
  <si>
    <t>M6753174</t>
  </si>
  <si>
    <t>M6702817</t>
  </si>
  <si>
    <t>M6712283</t>
  </si>
  <si>
    <t>M6753187</t>
  </si>
  <si>
    <t>M6703343</t>
  </si>
  <si>
    <t>M6753198</t>
  </si>
  <si>
    <t>M6753201</t>
  </si>
  <si>
    <t>M6703548</t>
  </si>
  <si>
    <t>M6712723</t>
  </si>
  <si>
    <t>M6730939</t>
  </si>
  <si>
    <t>M6704043</t>
  </si>
  <si>
    <t>M6713397</t>
  </si>
  <si>
    <t>M6704494</t>
  </si>
  <si>
    <t>M6704990</t>
  </si>
  <si>
    <t>M6734605</t>
  </si>
  <si>
    <t>M6705310</t>
  </si>
  <si>
    <t>Model 165-N</t>
  </si>
  <si>
    <t>Iron Body Basket Y Strainer - ASTM A126 Gr. B - Flanged Ends - 125# - Bolted Cover - Imported</t>
  </si>
  <si>
    <t>165-N</t>
  </si>
  <si>
    <t>M6701314</t>
  </si>
  <si>
    <t>M6701563</t>
  </si>
  <si>
    <t>M6702210</t>
  </si>
  <si>
    <t>M6702818</t>
  </si>
  <si>
    <t>M6703344</t>
  </si>
  <si>
    <t>M6703549</t>
  </si>
  <si>
    <t>M6704044</t>
  </si>
  <si>
    <t>M6704495</t>
  </si>
  <si>
    <t>M6704991</t>
  </si>
  <si>
    <t>Model 166-DI</t>
  </si>
  <si>
    <t>Ductile Iron Strainer - ASTM A395 - Flanged Ends - 250# - Bolted Cover</t>
  </si>
  <si>
    <t>166-DI</t>
  </si>
  <si>
    <t>250# Flanged Ends</t>
  </si>
  <si>
    <t>M6701315</t>
  </si>
  <si>
    <t>M6709312</t>
  </si>
  <si>
    <t>M6709307</t>
  </si>
  <si>
    <t>M6702820</t>
  </si>
  <si>
    <t>M6709309</t>
  </si>
  <si>
    <t>M6709310</t>
  </si>
  <si>
    <t>Model 125-CS</t>
  </si>
  <si>
    <t>125-CS</t>
  </si>
  <si>
    <t>M6700143</t>
  </si>
  <si>
    <t>M6700194</t>
  </si>
  <si>
    <t>M6700562</t>
  </si>
  <si>
    <t>M6715453</t>
  </si>
  <si>
    <t>1 1/4</t>
  </si>
  <si>
    <t>M6700653</t>
  </si>
  <si>
    <t>1 1/2</t>
  </si>
  <si>
    <t>M6700705</t>
  </si>
  <si>
    <t>M6701302</t>
  </si>
  <si>
    <t>M6701557</t>
  </si>
  <si>
    <t>M6702199</t>
  </si>
  <si>
    <t>Model 125F-CS</t>
  </si>
  <si>
    <t>125F-CS</t>
  </si>
  <si>
    <t>150# Flanged Ends</t>
  </si>
  <si>
    <t>M6700564</t>
  </si>
  <si>
    <t>M6721367</t>
  </si>
  <si>
    <t>M6761166</t>
  </si>
  <si>
    <t>M6700708</t>
  </si>
  <si>
    <t>M6712302</t>
  </si>
  <si>
    <t>M6701305</t>
  </si>
  <si>
    <t>M6715422</t>
  </si>
  <si>
    <t>M6713227</t>
  </si>
  <si>
    <t>M6702202</t>
  </si>
  <si>
    <t>M6732828</t>
  </si>
  <si>
    <t>M6702813</t>
  </si>
  <si>
    <t>M6744472</t>
  </si>
  <si>
    <t>M6703544</t>
  </si>
  <si>
    <t>M6717448</t>
  </si>
  <si>
    <t>M6704038</t>
  </si>
  <si>
    <t>M6704489</t>
  </si>
  <si>
    <t>Model 126F-CS</t>
  </si>
  <si>
    <t>126F-CS</t>
  </si>
  <si>
    <t>M6727694</t>
  </si>
  <si>
    <t>M6707633</t>
  </si>
  <si>
    <t>M6708226</t>
  </si>
  <si>
    <t>M6733285</t>
  </si>
  <si>
    <t>Model 185CS</t>
  </si>
  <si>
    <t>Carbon Steel Basket Strainer - ASTM WCB - Flanged Ends - 150# - Bolted Cover - Made In USA</t>
  </si>
  <si>
    <t>185CS</t>
  </si>
  <si>
    <t xml:space="preserve">300# Flanged Ends </t>
  </si>
  <si>
    <t>M6700713</t>
  </si>
  <si>
    <t>M6701316</t>
  </si>
  <si>
    <t>M6711904</t>
  </si>
  <si>
    <t>M6701565</t>
  </si>
  <si>
    <t>M6702214</t>
  </si>
  <si>
    <t>M6702821</t>
  </si>
  <si>
    <t>M6710085</t>
  </si>
  <si>
    <t>M6703552</t>
  </si>
  <si>
    <t>M6711236</t>
  </si>
  <si>
    <t>M6704047</t>
  </si>
  <si>
    <t>M6751169</t>
  </si>
  <si>
    <t>M6704497</t>
  </si>
  <si>
    <t>M6716178</t>
  </si>
  <si>
    <t>M6704992</t>
  </si>
  <si>
    <t>Model 185CS-N</t>
  </si>
  <si>
    <t>Carbon Steel Basket Strainer - ASTM WCB - Flanged Ends - 150# - Bolted Cover - Imported</t>
  </si>
  <si>
    <t>185CS-N</t>
  </si>
  <si>
    <t>M6753211</t>
  </si>
  <si>
    <t>M6753143</t>
  </si>
  <si>
    <t>M6701566</t>
  </si>
  <si>
    <t>M6702215</t>
  </si>
  <si>
    <t>M6702822</t>
  </si>
  <si>
    <t>M6753212</t>
  </si>
  <si>
    <t>M6753213</t>
  </si>
  <si>
    <t>M6753214</t>
  </si>
  <si>
    <t>M6753215</t>
  </si>
  <si>
    <t>M6753216</t>
  </si>
  <si>
    <t>Model 186</t>
  </si>
  <si>
    <t>M6700715</t>
  </si>
  <si>
    <t>M6701318</t>
  </si>
  <si>
    <t>M6735218</t>
  </si>
  <si>
    <t>M6734887</t>
  </si>
  <si>
    <t>M6702217</t>
  </si>
  <si>
    <t>M6719083</t>
  </si>
  <si>
    <t>M6702824</t>
  </si>
  <si>
    <t>M6703554</t>
  </si>
  <si>
    <t>M6718339</t>
  </si>
  <si>
    <t>M6721277</t>
  </si>
  <si>
    <t>M6704049</t>
  </si>
  <si>
    <t>M6712782</t>
  </si>
  <si>
    <t>M6704498</t>
  </si>
  <si>
    <t>M6704993</t>
  </si>
  <si>
    <t>Model 125-SS</t>
  </si>
  <si>
    <t>125-SS</t>
  </si>
  <si>
    <t>M6700144</t>
  </si>
  <si>
    <t>M6700195</t>
  </si>
  <si>
    <t>M6734751</t>
  </si>
  <si>
    <t>M6700566</t>
  </si>
  <si>
    <t>M6714317</t>
  </si>
  <si>
    <t>M6710856</t>
  </si>
  <si>
    <t>M6700655</t>
  </si>
  <si>
    <t>M6700710</t>
  </si>
  <si>
    <t>M6712251</t>
  </si>
  <si>
    <t>M6701307</t>
  </si>
  <si>
    <t>M6730839</t>
  </si>
  <si>
    <t>M6734457</t>
  </si>
  <si>
    <t>M6702204</t>
  </si>
  <si>
    <t>M6730690</t>
  </si>
  <si>
    <t>Model 125F-SS</t>
  </si>
  <si>
    <t>125F-SS</t>
  </si>
  <si>
    <t xml:space="preserve">150# Flanged Ends </t>
  </si>
  <si>
    <t>M6709316</t>
  </si>
  <si>
    <t>M6700565</t>
  </si>
  <si>
    <t>M6700709</t>
  </si>
  <si>
    <t>M6735475</t>
  </si>
  <si>
    <t>M6701306</t>
  </si>
  <si>
    <t>M6715629</t>
  </si>
  <si>
    <t>M6713306</t>
  </si>
  <si>
    <t>M6701558</t>
  </si>
  <si>
    <t>M6702203</t>
  </si>
  <si>
    <t>M6752173</t>
  </si>
  <si>
    <t>M6732643</t>
  </si>
  <si>
    <t>M6702814</t>
  </si>
  <si>
    <t>M6760700</t>
  </si>
  <si>
    <t>M6716636</t>
  </si>
  <si>
    <t>M6729938</t>
  </si>
  <si>
    <t>M6703545</t>
  </si>
  <si>
    <t>M6704039</t>
  </si>
  <si>
    <t>M6730694</t>
  </si>
  <si>
    <t>Model 185F-SS</t>
  </si>
  <si>
    <t>185F-SS</t>
  </si>
  <si>
    <t>M6700714</t>
  </si>
  <si>
    <t>M6733608</t>
  </si>
  <si>
    <t>M6701317</t>
  </si>
  <si>
    <t>M6701567</t>
  </si>
  <si>
    <t>M6734029</t>
  </si>
  <si>
    <t>M6702216</t>
  </si>
  <si>
    <t>M6761895</t>
  </si>
  <si>
    <t>M6710011</t>
  </si>
  <si>
    <t>M6702823</t>
  </si>
  <si>
    <t>M6739321</t>
  </si>
  <si>
    <t>M6703347</t>
  </si>
  <si>
    <t>M6703553</t>
  </si>
  <si>
    <t>M6704048</t>
  </si>
  <si>
    <t>M6749631</t>
  </si>
  <si>
    <t>Model 791S</t>
  </si>
  <si>
    <t>BODY MATERIAL</t>
  </si>
  <si>
    <t>791S-AH</t>
  </si>
  <si>
    <t>Cast Iron ASTM A126 Gr B</t>
  </si>
  <si>
    <t>M6700232</t>
  </si>
  <si>
    <t>M6700608</t>
  </si>
  <si>
    <t>M6700681</t>
  </si>
  <si>
    <t>M6700770</t>
  </si>
  <si>
    <t>M6701503</t>
  </si>
  <si>
    <t>M6701652</t>
  </si>
  <si>
    <t>M6702436</t>
  </si>
  <si>
    <t>791F-AH</t>
  </si>
  <si>
    <t>M6700607</t>
  </si>
  <si>
    <t>M6700680</t>
  </si>
  <si>
    <t>M6700769</t>
  </si>
  <si>
    <t>791MF-AH</t>
  </si>
  <si>
    <t>Model 691MF</t>
  </si>
  <si>
    <t>SEAT</t>
  </si>
  <si>
    <t>Bronze</t>
  </si>
  <si>
    <t>Model 792S</t>
  </si>
  <si>
    <t>792S-DH</t>
  </si>
  <si>
    <t>Carbon Steel ASTM WCB</t>
  </si>
  <si>
    <t>M6726971</t>
  </si>
  <si>
    <t>M6700612</t>
  </si>
  <si>
    <t>M6700682</t>
  </si>
  <si>
    <t>M6700775</t>
  </si>
  <si>
    <t>M6701507</t>
  </si>
  <si>
    <t>M6753580</t>
  </si>
  <si>
    <t>792S-HH</t>
  </si>
  <si>
    <t>Stainless Steel ASTM A351 CF8M</t>
  </si>
  <si>
    <t>M6700234</t>
  </si>
  <si>
    <t>M6700613</t>
  </si>
  <si>
    <t>M6700683</t>
  </si>
  <si>
    <t>M6700776</t>
  </si>
  <si>
    <t>M6701508</t>
  </si>
  <si>
    <t>792F-DH</t>
  </si>
  <si>
    <t>M6700609</t>
  </si>
  <si>
    <t>M6700772</t>
  </si>
  <si>
    <t>792F-HH</t>
  </si>
  <si>
    <t>M6700610</t>
  </si>
  <si>
    <t>M6747283</t>
  </si>
  <si>
    <t>M6700773</t>
  </si>
  <si>
    <t>M6741279</t>
  </si>
  <si>
    <t>Model 794S</t>
  </si>
  <si>
    <t>794S-DH</t>
  </si>
  <si>
    <t>M6748870</t>
  </si>
  <si>
    <t>M6744564</t>
  </si>
  <si>
    <t>M6733666</t>
  </si>
  <si>
    <t>M6700616</t>
  </si>
  <si>
    <t>Duplex Basket Strainer - Flanged Ends 150# - Bolted Cover</t>
  </si>
  <si>
    <t>794F-DH</t>
  </si>
  <si>
    <t>M6700614</t>
  </si>
  <si>
    <t>M6738194</t>
  </si>
  <si>
    <t>794F-HH</t>
  </si>
  <si>
    <t>M6700615</t>
  </si>
  <si>
    <t>M6735171</t>
  </si>
  <si>
    <t>Model 911U</t>
  </si>
  <si>
    <t>Cast Iron ASTM A126 Gr B - Wye Strainer - Flanged Ends 125# - Made in USA - UL Approved for Fireline Service</t>
  </si>
  <si>
    <t>STD. SCREEN</t>
  </si>
  <si>
    <t>911U</t>
  </si>
  <si>
    <t>1/4" Perforations</t>
  </si>
  <si>
    <t>M6701667</t>
  </si>
  <si>
    <t>M6702454</t>
  </si>
  <si>
    <t>M6703053</t>
  </si>
  <si>
    <t>M6703772</t>
  </si>
  <si>
    <t>M6704232</t>
  </si>
  <si>
    <t>M6704626</t>
  </si>
  <si>
    <t>M6705083</t>
  </si>
  <si>
    <t>Model 595</t>
  </si>
  <si>
    <t>Cast Iron ASTM A126 Gr B - Basket Strainer - Flanged Ends 125# - Made in USA - UL Approved for Fireline Service</t>
  </si>
  <si>
    <t>M6703665</t>
  </si>
  <si>
    <t>M6704138</t>
  </si>
  <si>
    <t>M6704560</t>
  </si>
  <si>
    <t>M6705030</t>
  </si>
  <si>
    <t>Model 1011</t>
  </si>
  <si>
    <t>Cast Iron ASTM A126 Gr. B - Flanged Ends 125# - Made in USA</t>
  </si>
  <si>
    <t>COVER</t>
  </si>
  <si>
    <t>Knob Cover</t>
  </si>
  <si>
    <t>2 x 1-1/4</t>
  </si>
  <si>
    <t>50 x 32</t>
  </si>
  <si>
    <t>M6701532</t>
  </si>
  <si>
    <t>Start Up Screen Included</t>
  </si>
  <si>
    <t>2 x 1-1/2</t>
  </si>
  <si>
    <t>50 x 40</t>
  </si>
  <si>
    <t>M6701533</t>
  </si>
  <si>
    <t>2 x 2</t>
  </si>
  <si>
    <t>50 x 50</t>
  </si>
  <si>
    <t>M6701534</t>
  </si>
  <si>
    <t>2-1/2 x 2</t>
  </si>
  <si>
    <t>65 x 50</t>
  </si>
  <si>
    <t>M6701668</t>
  </si>
  <si>
    <t>3 x 2</t>
  </si>
  <si>
    <t>80 x 50</t>
  </si>
  <si>
    <t>M6702455</t>
  </si>
  <si>
    <t>3 x 2-1/2</t>
  </si>
  <si>
    <t>80 x 65</t>
  </si>
  <si>
    <t>M6702458</t>
  </si>
  <si>
    <t>3 x 3</t>
  </si>
  <si>
    <t>80 x 80</t>
  </si>
  <si>
    <t>M6702459</t>
  </si>
  <si>
    <t>4 x 3</t>
  </si>
  <si>
    <t>100 x 80</t>
  </si>
  <si>
    <t>M6703055</t>
  </si>
  <si>
    <t>4 x 4</t>
  </si>
  <si>
    <t>100 x 100</t>
  </si>
  <si>
    <t>M6703057</t>
  </si>
  <si>
    <t>6 x 4</t>
  </si>
  <si>
    <t>150 x 100</t>
  </si>
  <si>
    <t>M6703773</t>
  </si>
  <si>
    <t>6 x 5</t>
  </si>
  <si>
    <t>150 x 125</t>
  </si>
  <si>
    <t>M6703776</t>
  </si>
  <si>
    <t>6 x 6</t>
  </si>
  <si>
    <t>150 x 150</t>
  </si>
  <si>
    <t>M6703779</t>
  </si>
  <si>
    <t>8 x 6</t>
  </si>
  <si>
    <t>200 x 150</t>
  </si>
  <si>
    <t>M6704240</t>
  </si>
  <si>
    <t>8 x 8</t>
  </si>
  <si>
    <t>200 x 200</t>
  </si>
  <si>
    <t>M6704243</t>
  </si>
  <si>
    <t>Bolted Cover</t>
  </si>
  <si>
    <t>10 x 8</t>
  </si>
  <si>
    <t>250 x 200</t>
  </si>
  <si>
    <t>M6704631</t>
  </si>
  <si>
    <t>10 x 10</t>
  </si>
  <si>
    <t>250 x 250</t>
  </si>
  <si>
    <t>M6704628</t>
  </si>
  <si>
    <t>12 x 8</t>
  </si>
  <si>
    <t>300 x 200</t>
  </si>
  <si>
    <t>M6705088</t>
  </si>
  <si>
    <t>12 x 10</t>
  </si>
  <si>
    <t>300 x 250</t>
  </si>
  <si>
    <t>M6705085</t>
  </si>
  <si>
    <t>12 x 12</t>
  </si>
  <si>
    <t>300 x 300</t>
  </si>
  <si>
    <t>M6705087</t>
  </si>
  <si>
    <t>14 x 10</t>
  </si>
  <si>
    <t>350 x 250</t>
  </si>
  <si>
    <t>M6705365</t>
  </si>
  <si>
    <t>14 x 12</t>
  </si>
  <si>
    <t>350 x 300</t>
  </si>
  <si>
    <t>M6705366</t>
  </si>
  <si>
    <t>14 x 14</t>
  </si>
  <si>
    <t>350 x 350</t>
  </si>
  <si>
    <t>M6705367</t>
  </si>
  <si>
    <t>16 x 12</t>
  </si>
  <si>
    <t>400 x 300</t>
  </si>
  <si>
    <t>M6705584</t>
  </si>
  <si>
    <t>16 x 14</t>
  </si>
  <si>
    <t>400 x 350</t>
  </si>
  <si>
    <t>M6705585</t>
  </si>
  <si>
    <t>16 x 16</t>
  </si>
  <si>
    <t>400 x 400</t>
  </si>
  <si>
    <t>M6705586</t>
  </si>
  <si>
    <t>Model 1012</t>
  </si>
  <si>
    <t>Ductile Iron ASTM A395 - Flanged Ends 300# - Made in USA</t>
  </si>
  <si>
    <t>M6701535</t>
  </si>
  <si>
    <t>M6726029</t>
  </si>
  <si>
    <t>M6727342</t>
  </si>
  <si>
    <t>M6732662</t>
  </si>
  <si>
    <t>M6703775</t>
  </si>
  <si>
    <t>M6703778</t>
  </si>
  <si>
    <t>M6703781</t>
  </si>
  <si>
    <t>M6704242</t>
  </si>
  <si>
    <t>M6704244</t>
  </si>
  <si>
    <t>M6704632</t>
  </si>
  <si>
    <t>M6704629</t>
  </si>
  <si>
    <t>Larger sizes available on request</t>
  </si>
  <si>
    <t>Model 1011G</t>
  </si>
  <si>
    <t>M6727241</t>
  </si>
  <si>
    <t>M6701669</t>
  </si>
  <si>
    <t>M6729978</t>
  </si>
  <si>
    <t>M6713627</t>
  </si>
  <si>
    <t>Model 721</t>
  </si>
  <si>
    <t>Cast Iron ASTM A126 Gr B - Flanged Ends 125# - Made in USA</t>
  </si>
  <si>
    <t>M6701456</t>
  </si>
  <si>
    <t>M6701632</t>
  </si>
  <si>
    <t>M6702388</t>
  </si>
  <si>
    <t>M6703000</t>
  </si>
  <si>
    <t>M6703394</t>
  </si>
  <si>
    <t>M6703729</t>
  </si>
  <si>
    <t>M6704204</t>
  </si>
  <si>
    <t>M6704612</t>
  </si>
  <si>
    <t>M6705068</t>
  </si>
  <si>
    <t>M6705359</t>
  </si>
  <si>
    <t>M6707785</t>
  </si>
  <si>
    <t>Model 721-N</t>
  </si>
  <si>
    <t>Cast Iron ASTM A126 Gr B - Flanged Ends 125# - Imported</t>
  </si>
  <si>
    <t>721-N</t>
  </si>
  <si>
    <t>M6741733</t>
  </si>
  <si>
    <t>M6741734</t>
  </si>
  <si>
    <t>M6741735</t>
  </si>
  <si>
    <t>M6741736</t>
  </si>
  <si>
    <t>M6741737</t>
  </si>
  <si>
    <t>M6741738</t>
  </si>
  <si>
    <t>M6741739</t>
  </si>
  <si>
    <t>M6741740</t>
  </si>
  <si>
    <t>M6741741</t>
  </si>
  <si>
    <t>M6741742</t>
  </si>
  <si>
    <t>Model 722</t>
  </si>
  <si>
    <t>M6701457</t>
  </si>
  <si>
    <t>M6729937</t>
  </si>
  <si>
    <t>M6703001</t>
  </si>
  <si>
    <t>M6703395</t>
  </si>
  <si>
    <t>M6703730</t>
  </si>
  <si>
    <t>M6704205</t>
  </si>
  <si>
    <t>M6704613</t>
  </si>
  <si>
    <t>M6705069</t>
  </si>
  <si>
    <t>M6727590</t>
  </si>
  <si>
    <t>Model 722G</t>
  </si>
  <si>
    <t>Ductile Iron ASTM A395 - Grooved Ends - Made in USA</t>
  </si>
  <si>
    <t>722G</t>
  </si>
  <si>
    <t>Grooved Ends</t>
  </si>
  <si>
    <t>M6701458</t>
  </si>
  <si>
    <t>M6701633</t>
  </si>
  <si>
    <t>M6702390</t>
  </si>
  <si>
    <t>M6703002</t>
  </si>
  <si>
    <t>M6703396</t>
  </si>
  <si>
    <t>M6703731</t>
  </si>
  <si>
    <t>M6704206</t>
  </si>
  <si>
    <t>M6704614</t>
  </si>
  <si>
    <t>Model 71</t>
  </si>
  <si>
    <t>Cast Iron Body ASTM A126 Gr. B - Wafer Style - Made in USA</t>
  </si>
  <si>
    <t>STD TRIM</t>
  </si>
  <si>
    <t>Disc</t>
  </si>
  <si>
    <t>Seat</t>
  </si>
  <si>
    <t>Spring</t>
  </si>
  <si>
    <t>71-AHH-3H</t>
  </si>
  <si>
    <t>316SS</t>
  </si>
  <si>
    <t>Buna-N</t>
  </si>
  <si>
    <t>M6701429</t>
  </si>
  <si>
    <t>M6701621</t>
  </si>
  <si>
    <t>M6702356</t>
  </si>
  <si>
    <t>M6702960</t>
  </si>
  <si>
    <t>M6703384</t>
  </si>
  <si>
    <t>M6703689</t>
  </si>
  <si>
    <t>M6704175</t>
  </si>
  <si>
    <t>M6704584</t>
  </si>
  <si>
    <t>M6705046</t>
  </si>
  <si>
    <t>M6705344</t>
  </si>
  <si>
    <t>M6705566</t>
  </si>
  <si>
    <t>M6705758</t>
  </si>
  <si>
    <t>M6705880</t>
  </si>
  <si>
    <t>M6706037</t>
  </si>
  <si>
    <t>M6706177</t>
  </si>
  <si>
    <t>M6736600</t>
  </si>
  <si>
    <t>M6736601</t>
  </si>
  <si>
    <t>M6747685</t>
  </si>
  <si>
    <t>Model 71-N</t>
  </si>
  <si>
    <t>Cast Iron Body ASTM A126 Gr. B - Wafer Style - Imported</t>
  </si>
  <si>
    <t>71-AHH-3H-N</t>
  </si>
  <si>
    <t>M6740583</t>
  </si>
  <si>
    <t>M6740584</t>
  </si>
  <si>
    <t>M6740585</t>
  </si>
  <si>
    <t>M6740586</t>
  </si>
  <si>
    <t>M6740587</t>
  </si>
  <si>
    <t>M6740588</t>
  </si>
  <si>
    <t>M6740589</t>
  </si>
  <si>
    <t>M6740590</t>
  </si>
  <si>
    <t>M6740591</t>
  </si>
  <si>
    <t>Model 71U</t>
  </si>
  <si>
    <t>Cast Iron Body ASTM A126 Gr. B - Wafer Style - UL Approved - Made in USA</t>
  </si>
  <si>
    <t>71-AHB-3H</t>
  </si>
  <si>
    <t>M6702966</t>
  </si>
  <si>
    <t>M6703697</t>
  </si>
  <si>
    <t>M6704589</t>
  </si>
  <si>
    <t>M6705051</t>
  </si>
  <si>
    <t>Model 72</t>
  </si>
  <si>
    <t>Wafer Style - Made in USA</t>
  </si>
  <si>
    <t>72-IHH-3H</t>
  </si>
  <si>
    <t>Ductile Iron A395</t>
  </si>
  <si>
    <t>M6701455</t>
  </si>
  <si>
    <t>M6727247</t>
  </si>
  <si>
    <t>M6702387</t>
  </si>
  <si>
    <t>M6702996</t>
  </si>
  <si>
    <t>M6727439</t>
  </si>
  <si>
    <t>M6703725</t>
  </si>
  <si>
    <t>M6704202</t>
  </si>
  <si>
    <t>M6704608</t>
  </si>
  <si>
    <t>M6705066</t>
  </si>
  <si>
    <t>M6705357</t>
  </si>
  <si>
    <t>M6758890</t>
  </si>
  <si>
    <t>M6743776</t>
  </si>
  <si>
    <t>72-DHH-3H</t>
  </si>
  <si>
    <t>Carbon Steel, ASTM WCB</t>
  </si>
  <si>
    <t>M6701445</t>
  </si>
  <si>
    <t>M6701627</t>
  </si>
  <si>
    <t>M6702374</t>
  </si>
  <si>
    <t>M6702980</t>
  </si>
  <si>
    <t>M6703389</t>
  </si>
  <si>
    <t>M6703711</t>
  </si>
  <si>
    <t>M6704190</t>
  </si>
  <si>
    <t>M6704598</t>
  </si>
  <si>
    <t>M6705058</t>
  </si>
  <si>
    <t>M6705352</t>
  </si>
  <si>
    <t>M6736208</t>
  </si>
  <si>
    <t>M6705762</t>
  </si>
  <si>
    <t>M6735734</t>
  </si>
  <si>
    <t>M6736524</t>
  </si>
  <si>
    <t>72-HHH-3H</t>
  </si>
  <si>
    <t>Stainless Steel, ASTM A351 CF8M</t>
  </si>
  <si>
    <t>M6701450</t>
  </si>
  <si>
    <t>M6701629</t>
  </si>
  <si>
    <t>M6702381</t>
  </si>
  <si>
    <t>M6702988</t>
  </si>
  <si>
    <t>M6703391</t>
  </si>
  <si>
    <t>M6703718</t>
  </si>
  <si>
    <t>M6704196</t>
  </si>
  <si>
    <t>M6704603</t>
  </si>
  <si>
    <t>M6705062</t>
  </si>
  <si>
    <t>M6705354</t>
  </si>
  <si>
    <t>M6705574</t>
  </si>
  <si>
    <t>M6730723</t>
  </si>
  <si>
    <t>Model 74</t>
  </si>
  <si>
    <t>74-IHH-3H</t>
  </si>
  <si>
    <t>M6738484</t>
  </si>
  <si>
    <t>M6734344</t>
  </si>
  <si>
    <t>M6747583</t>
  </si>
  <si>
    <t>M6746328</t>
  </si>
  <si>
    <t>M6738839</t>
  </si>
  <si>
    <t>M6753723</t>
  </si>
  <si>
    <t>M6748000</t>
  </si>
  <si>
    <t>M6761741</t>
  </si>
  <si>
    <t>M6746072</t>
  </si>
  <si>
    <t>M6748387</t>
  </si>
  <si>
    <t>M6756742</t>
  </si>
  <si>
    <t>74-DHH-3H</t>
  </si>
  <si>
    <t>M6730458</t>
  </si>
  <si>
    <t>M6733913</t>
  </si>
  <si>
    <t>M6703006</t>
  </si>
  <si>
    <t>M6703736</t>
  </si>
  <si>
    <t>M6704209</t>
  </si>
  <si>
    <t>M6705073</t>
  </si>
  <si>
    <t>M6732178</t>
  </si>
  <si>
    <t>M6705578</t>
  </si>
  <si>
    <t>74-HHH-3H</t>
  </si>
  <si>
    <t>M6701465</t>
  </si>
  <si>
    <t>M6738491</t>
  </si>
  <si>
    <t>M6702400</t>
  </si>
  <si>
    <t>M6703741</t>
  </si>
  <si>
    <t>M6704213</t>
  </si>
  <si>
    <t>M6734407</t>
  </si>
  <si>
    <t>M6703739</t>
  </si>
  <si>
    <t>M6704616</t>
  </si>
  <si>
    <t>M6705074</t>
  </si>
  <si>
    <t>Model 1600D</t>
  </si>
  <si>
    <t>Cast Iron Body ASTM A126 Gr. B - Made in USA</t>
  </si>
  <si>
    <t>SEAL</t>
  </si>
  <si>
    <t>1600D</t>
  </si>
  <si>
    <t>M6708372</t>
  </si>
  <si>
    <t>M6730626</t>
  </si>
  <si>
    <t>M6708373</t>
  </si>
  <si>
    <t>M6708375</t>
  </si>
  <si>
    <t>M6708377</t>
  </si>
  <si>
    <t>M6708379</t>
  </si>
  <si>
    <t>M6708380</t>
  </si>
  <si>
    <t>M6708382</t>
  </si>
  <si>
    <t>M6727743</t>
  </si>
  <si>
    <t>Model 1602D</t>
  </si>
  <si>
    <t>1602D</t>
  </si>
  <si>
    <t>M6708374</t>
  </si>
  <si>
    <t>M6708376</t>
  </si>
  <si>
    <t>M6708378</t>
  </si>
  <si>
    <t>M6739294</t>
  </si>
  <si>
    <t>M6708381</t>
  </si>
  <si>
    <t>Model 1601A</t>
  </si>
  <si>
    <t>Carbon Steel Body ASTM WCB - Made in USA</t>
  </si>
  <si>
    <t>1601A</t>
  </si>
  <si>
    <t>M6708285</t>
  </si>
  <si>
    <t>M6708288</t>
  </si>
  <si>
    <t>M6708289</t>
  </si>
  <si>
    <t>M6708291</t>
  </si>
  <si>
    <t>M6708294</t>
  </si>
  <si>
    <t>M6708295</t>
  </si>
  <si>
    <t>M6708298</t>
  </si>
  <si>
    <t>M6708301</t>
  </si>
  <si>
    <t>M6708304</t>
  </si>
  <si>
    <t>Model 1601AC</t>
  </si>
  <si>
    <t>Carbon Steel Body ASTM WCB - 316SS trim - PTFE Seal - Made in USA</t>
  </si>
  <si>
    <t>1601AC</t>
  </si>
  <si>
    <t>PTFE</t>
  </si>
  <si>
    <t>M6708331</t>
  </si>
  <si>
    <t>M6708333</t>
  </si>
  <si>
    <t>M6708335</t>
  </si>
  <si>
    <t>M6708338</t>
  </si>
  <si>
    <t>M6708341</t>
  </si>
  <si>
    <t>M6708343</t>
  </si>
  <si>
    <t>M6708346</t>
  </si>
  <si>
    <t>M6708349</t>
  </si>
  <si>
    <t>M6708351</t>
  </si>
  <si>
    <t>M6708286</t>
  </si>
  <si>
    <t>M6708290</t>
  </si>
  <si>
    <t>Model 1603AC</t>
  </si>
  <si>
    <t>1603AC</t>
  </si>
  <si>
    <t>M6708332</t>
  </si>
  <si>
    <t>M6708334</t>
  </si>
  <si>
    <t>M6708336</t>
  </si>
  <si>
    <t>M6708339</t>
  </si>
  <si>
    <t>M6708344</t>
  </si>
  <si>
    <t>M6743662</t>
  </si>
  <si>
    <t>M6762302</t>
  </si>
  <si>
    <t>Model 1605A</t>
  </si>
  <si>
    <t>1605A</t>
  </si>
  <si>
    <t>M6708293</t>
  </si>
  <si>
    <t>M6708297</t>
  </si>
  <si>
    <t>M6708300</t>
  </si>
  <si>
    <t>M6708303</t>
  </si>
  <si>
    <t>M6755532</t>
  </si>
  <si>
    <t>Model 1605AC</t>
  </si>
  <si>
    <t>1605AC</t>
  </si>
  <si>
    <t>M6708345</t>
  </si>
  <si>
    <t>M6708347</t>
  </si>
  <si>
    <t>M6708352</t>
  </si>
  <si>
    <t>Model 1601C</t>
  </si>
  <si>
    <t>Stainless Steel A351 CF8M - Made in USA</t>
  </si>
  <si>
    <t>1601C</t>
  </si>
  <si>
    <t>M6708356</t>
  </si>
  <si>
    <t>M6708359</t>
  </si>
  <si>
    <t>M6708361</t>
  </si>
  <si>
    <t>M6708363</t>
  </si>
  <si>
    <t>M6708364</t>
  </si>
  <si>
    <t>M6708366</t>
  </si>
  <si>
    <t>M6708367</t>
  </si>
  <si>
    <t>M6708369</t>
  </si>
  <si>
    <t>Model 1603C</t>
  </si>
  <si>
    <t>1603C</t>
  </si>
  <si>
    <t>M6708357</t>
  </si>
  <si>
    <t>M6708360</t>
  </si>
  <si>
    <t>M6708362</t>
  </si>
  <si>
    <t>M6708365</t>
  </si>
  <si>
    <t>M6732688</t>
  </si>
  <si>
    <t>M6708368</t>
  </si>
  <si>
    <t>M6734249</t>
  </si>
  <si>
    <t>Model 91A &amp; 92A</t>
  </si>
  <si>
    <t>Cast Iron Body ASTM A126 Gr. B - Compact Wafer Style - Made in USA</t>
  </si>
  <si>
    <t>91AT</t>
  </si>
  <si>
    <t>M6700796</t>
  </si>
  <si>
    <t>M6701530</t>
  </si>
  <si>
    <t>M6701665</t>
  </si>
  <si>
    <t>M6702451</t>
  </si>
  <si>
    <t>M6703049</t>
  </si>
  <si>
    <t>M6703409</t>
  </si>
  <si>
    <t>M6703771</t>
  </si>
  <si>
    <t>92AT</t>
  </si>
  <si>
    <t>M6704235</t>
  </si>
  <si>
    <t>M6737621</t>
  </si>
  <si>
    <t>Model 91A-N &amp; 92A-N</t>
  </si>
  <si>
    <t>Cast Iron Body ASTM A126 Gr. B - Compact Wafer Style - Imported</t>
  </si>
  <si>
    <t>M6710750</t>
  </si>
  <si>
    <t>M6741054</t>
  </si>
  <si>
    <t>M6741055</t>
  </si>
  <si>
    <t>M6741056</t>
  </si>
  <si>
    <t>M6741057</t>
  </si>
  <si>
    <t>M6741058</t>
  </si>
  <si>
    <t>M6741059</t>
  </si>
  <si>
    <t>M6741060</t>
  </si>
  <si>
    <t>M6741061</t>
  </si>
  <si>
    <t>M6741062</t>
  </si>
  <si>
    <t>Model 303</t>
  </si>
  <si>
    <t>Threaded - Made in USA</t>
  </si>
  <si>
    <t>303AP</t>
  </si>
  <si>
    <t>Cast Iron ASTM A126 Gr. B</t>
  </si>
  <si>
    <t>EPDM</t>
  </si>
  <si>
    <t>M6700103</t>
  </si>
  <si>
    <t>M6700121</t>
  </si>
  <si>
    <t>M6700146</t>
  </si>
  <si>
    <t>M6700197</t>
  </si>
  <si>
    <t>M6700568</t>
  </si>
  <si>
    <t>M6700657</t>
  </si>
  <si>
    <t>M6700722</t>
  </si>
  <si>
    <t>M6701339</t>
  </si>
  <si>
    <t>Model 101</t>
  </si>
  <si>
    <t>Full Flange Wafer - Made in USA</t>
  </si>
  <si>
    <t>101MAT</t>
  </si>
  <si>
    <t>M6749331</t>
  </si>
  <si>
    <t>M6746481</t>
  </si>
  <si>
    <t>M6700694</t>
  </si>
  <si>
    <t>M6701278</t>
  </si>
  <si>
    <t>M6701537</t>
  </si>
  <si>
    <t>M6702173</t>
  </si>
  <si>
    <t>M6702785</t>
  </si>
  <si>
    <t>M6703327</t>
  </si>
  <si>
    <t>M6703520</t>
  </si>
  <si>
    <t>M6704021</t>
  </si>
  <si>
    <t>M6704472</t>
  </si>
  <si>
    <t>101MDT</t>
  </si>
  <si>
    <t>M6700549</t>
  </si>
  <si>
    <t>M6700695</t>
  </si>
  <si>
    <t>M6701280</t>
  </si>
  <si>
    <t>M6701539</t>
  </si>
  <si>
    <t>M6702175</t>
  </si>
  <si>
    <t>M6702787</t>
  </si>
  <si>
    <t>M6730002</t>
  </si>
  <si>
    <t>M6703522</t>
  </si>
  <si>
    <t>M6704022</t>
  </si>
  <si>
    <t>M6704474</t>
  </si>
  <si>
    <t>101MHT</t>
  </si>
  <si>
    <t>M6700696</t>
  </si>
  <si>
    <t>M6701282</t>
  </si>
  <si>
    <t>M6701540</t>
  </si>
  <si>
    <t>M6702176</t>
  </si>
  <si>
    <t>M6702788</t>
  </si>
  <si>
    <t>M6703525</t>
  </si>
  <si>
    <t>M6704024</t>
  </si>
  <si>
    <t>M6704475</t>
  </si>
  <si>
    <t>Model 105</t>
  </si>
  <si>
    <t>Flange Globe Type - Made in USA</t>
  </si>
  <si>
    <t>105MAT</t>
  </si>
  <si>
    <t>M6701288</t>
  </si>
  <si>
    <t>M6701546</t>
  </si>
  <si>
    <t>M6702185</t>
  </si>
  <si>
    <t>M6702794</t>
  </si>
  <si>
    <t>M6744954</t>
  </si>
  <si>
    <t>M6703532</t>
  </si>
  <si>
    <t>M6704028</t>
  </si>
  <si>
    <t>M6704479</t>
  </si>
  <si>
    <t>M6704980</t>
  </si>
  <si>
    <t>M6705305</t>
  </si>
  <si>
    <t>M6705541</t>
  </si>
  <si>
    <t>M6748614</t>
  </si>
  <si>
    <t>M6751443</t>
  </si>
  <si>
    <t>M6738190</t>
  </si>
  <si>
    <t>105MDT</t>
  </si>
  <si>
    <t>M6701290</t>
  </si>
  <si>
    <t>M6701547</t>
  </si>
  <si>
    <t>M6702188</t>
  </si>
  <si>
    <t>M6702798</t>
  </si>
  <si>
    <t>M6703335</t>
  </si>
  <si>
    <t>M6703534</t>
  </si>
  <si>
    <t>M6704030</t>
  </si>
  <si>
    <t>M6704480</t>
  </si>
  <si>
    <t>M6704982</t>
  </si>
  <si>
    <t>M6705306</t>
  </si>
  <si>
    <t>M6705542</t>
  </si>
  <si>
    <t>M6705737</t>
  </si>
  <si>
    <t>105MHT</t>
  </si>
  <si>
    <t>M6701291</t>
  </si>
  <si>
    <t>M6701548</t>
  </si>
  <si>
    <t>M6702190</t>
  </si>
  <si>
    <t>M6702802</t>
  </si>
  <si>
    <t>M6703538</t>
  </si>
  <si>
    <t>M6704032</t>
  </si>
  <si>
    <t>M6704482</t>
  </si>
  <si>
    <t>M6704984</t>
  </si>
  <si>
    <t>Model 105-N</t>
  </si>
  <si>
    <t>Flange Globe Type - Imported</t>
  </si>
  <si>
    <t>105MAT-N</t>
  </si>
  <si>
    <t>M6741044</t>
  </si>
  <si>
    <t>M6741045</t>
  </si>
  <si>
    <t>M6741046</t>
  </si>
  <si>
    <t>M6741047</t>
  </si>
  <si>
    <t>M6741048</t>
  </si>
  <si>
    <t>M6741049</t>
  </si>
  <si>
    <t>M6741050</t>
  </si>
  <si>
    <t>M6741051</t>
  </si>
  <si>
    <t>M6741052</t>
  </si>
  <si>
    <t>M6747425</t>
  </si>
  <si>
    <t>Model 103</t>
  </si>
  <si>
    <t>103MAT</t>
  </si>
  <si>
    <t>M6751439</t>
  </si>
  <si>
    <t>M6736066</t>
  </si>
  <si>
    <t>M6748629</t>
  </si>
  <si>
    <t>M6701284</t>
  </si>
  <si>
    <t>M6701542</t>
  </si>
  <si>
    <t>M6702179</t>
  </si>
  <si>
    <t>M6741064</t>
  </si>
  <si>
    <t>M6703331</t>
  </si>
  <si>
    <t>M6703527</t>
  </si>
  <si>
    <t>103MDT</t>
  </si>
  <si>
    <t>M6706682</t>
  </si>
  <si>
    <t>M6700644</t>
  </si>
  <si>
    <t>M6700698</t>
  </si>
  <si>
    <t>M6701285</t>
  </si>
  <si>
    <t>M6701543</t>
  </si>
  <si>
    <t>M6702181</t>
  </si>
  <si>
    <t>M6702791</t>
  </si>
  <si>
    <t>M6703528</t>
  </si>
  <si>
    <t>M6704025</t>
  </si>
  <si>
    <t>M6704476</t>
  </si>
  <si>
    <t>103MHT</t>
  </si>
  <si>
    <t>M6700553</t>
  </si>
  <si>
    <t>M6700699</t>
  </si>
  <si>
    <t>M6735707</t>
  </si>
  <si>
    <t>M6757987</t>
  </si>
  <si>
    <t>M6702182</t>
  </si>
  <si>
    <t>M6756515</t>
  </si>
  <si>
    <t>M6703529</t>
  </si>
  <si>
    <t>Model 107</t>
  </si>
  <si>
    <t>107MAT</t>
  </si>
  <si>
    <t>M6727225</t>
  </si>
  <si>
    <t>M6744479</t>
  </si>
  <si>
    <t>M6702192</t>
  </si>
  <si>
    <t>M6702805</t>
  </si>
  <si>
    <t>M6703337</t>
  </si>
  <si>
    <t>M6703540</t>
  </si>
  <si>
    <t>M6704034</t>
  </si>
  <si>
    <t>M6704485</t>
  </si>
  <si>
    <t>M6704986</t>
  </si>
  <si>
    <t>M6705307</t>
  </si>
  <si>
    <t>M6705544</t>
  </si>
  <si>
    <t>Model 88</t>
  </si>
  <si>
    <t>Ductile Iron Body ASTM A395 - Lug Style - Imported</t>
  </si>
  <si>
    <t>OPERATOR</t>
  </si>
  <si>
    <t>Stem</t>
  </si>
  <si>
    <t>88IHH6</t>
  </si>
  <si>
    <t>Lever</t>
  </si>
  <si>
    <t>M6717867</t>
  </si>
  <si>
    <t>M6717868</t>
  </si>
  <si>
    <t>M6717869</t>
  </si>
  <si>
    <t>Gear</t>
  </si>
  <si>
    <t>M6740033</t>
  </si>
  <si>
    <t>M6717870</t>
  </si>
  <si>
    <t>M6717871</t>
  </si>
  <si>
    <t>M6717872</t>
  </si>
  <si>
    <t>M6717873</t>
  </si>
  <si>
    <t>M6717874</t>
  </si>
  <si>
    <t>M6717892</t>
  </si>
  <si>
    <t>M6763208</t>
  </si>
  <si>
    <t>M6763210</t>
  </si>
  <si>
    <t>M6763211</t>
  </si>
  <si>
    <t>M6763212</t>
  </si>
  <si>
    <t>M6763213</t>
  </si>
  <si>
    <t>Model 90</t>
  </si>
  <si>
    <t>Cast Carbon Steel ASTM WCB - Lug Style High Performance - Imported</t>
  </si>
  <si>
    <t>90CHH8</t>
  </si>
  <si>
    <t>RPTFE</t>
  </si>
  <si>
    <t>M6763454</t>
  </si>
  <si>
    <t>M6762458</t>
  </si>
  <si>
    <t>M6763455</t>
  </si>
  <si>
    <t>M6762459</t>
  </si>
  <si>
    <t>M6763456</t>
  </si>
  <si>
    <t>M6762460</t>
  </si>
  <si>
    <t>M6762461</t>
  </si>
  <si>
    <t>M6762462</t>
  </si>
  <si>
    <t>M6762463</t>
  </si>
  <si>
    <t>M6762466</t>
  </si>
  <si>
    <t>M6762467</t>
  </si>
  <si>
    <t>M6762468</t>
  </si>
  <si>
    <t>M6762469</t>
  </si>
  <si>
    <t>M6762472</t>
  </si>
  <si>
    <t>M6762473</t>
  </si>
  <si>
    <t>M6762474</t>
  </si>
  <si>
    <t>M6762475</t>
  </si>
  <si>
    <t>M6762476</t>
  </si>
  <si>
    <t>M6762477</t>
  </si>
  <si>
    <t>M6762478</t>
  </si>
  <si>
    <t>M6762479</t>
  </si>
  <si>
    <t>M6762567</t>
  </si>
  <si>
    <t>M6712941</t>
  </si>
  <si>
    <t>M6727741</t>
  </si>
  <si>
    <r>
      <rPr>
        <b/>
        <sz val="12"/>
        <color rgb="FF231F20"/>
        <rFont val="Arial"/>
        <family val="2"/>
      </rPr>
      <t>Model 752</t>
    </r>
    <r>
      <rPr>
        <b/>
        <sz val="12"/>
        <rFont val="Arial"/>
        <family val="2"/>
      </rPr>
      <t>-N</t>
    </r>
  </si>
  <si>
    <t>M6709977</t>
  </si>
  <si>
    <t>M6711442</t>
  </si>
  <si>
    <t>Model 125F and 125F-N</t>
  </si>
  <si>
    <t>Model 155M and 155M-N</t>
  </si>
  <si>
    <t>Model 165 and 1650N</t>
  </si>
  <si>
    <t xml:space="preserve">Model 125-CS </t>
  </si>
  <si>
    <t>Model 185CS and 185CS-N</t>
  </si>
  <si>
    <t>Model 186CS</t>
  </si>
  <si>
    <t>Duplex Basket Strainers</t>
  </si>
  <si>
    <t>Model 791F and 791MF</t>
  </si>
  <si>
    <t>Model 792S-DH</t>
  </si>
  <si>
    <t>Model 792F-DH and 792MF-DH</t>
  </si>
  <si>
    <t>Model 692MF-DH</t>
  </si>
  <si>
    <t>Model 794S-DH</t>
  </si>
  <si>
    <t>Model 794F-DH and 794MF-DH</t>
  </si>
  <si>
    <t>Model 792S-HH</t>
  </si>
  <si>
    <t>Model 792F-HH and 792MF-HH</t>
  </si>
  <si>
    <t>Model 692MF-HH</t>
  </si>
  <si>
    <t>Model 794S-HH</t>
  </si>
  <si>
    <t>Model 794F-HH and 794MF-HH</t>
  </si>
  <si>
    <t>UL Fireline Strainers</t>
  </si>
  <si>
    <t>Iron Body Wye</t>
  </si>
  <si>
    <t>Iron Body Basket</t>
  </si>
  <si>
    <t>Suction Diffusers</t>
  </si>
  <si>
    <t xml:space="preserve">Iron Body </t>
  </si>
  <si>
    <t>Triple Duty Valves</t>
  </si>
  <si>
    <t>Model 758, 758G and 758-N</t>
  </si>
  <si>
    <t>Double Disc Check Valves</t>
  </si>
  <si>
    <t>Model 71, 71-N, and 71U</t>
  </si>
  <si>
    <t>Model 721 and 721-N</t>
  </si>
  <si>
    <t>Model 722, 722G and 722-N</t>
  </si>
  <si>
    <t>Model 74 and Model 74G</t>
  </si>
  <si>
    <t xml:space="preserve">Carbon Steel Body </t>
  </si>
  <si>
    <t xml:space="preserve">Model 74 </t>
  </si>
  <si>
    <t xml:space="preserve">Stainless Steel Body </t>
  </si>
  <si>
    <t>Silent Check Valves</t>
  </si>
  <si>
    <t>Model 91A, 92A, 91A-N, and 92A-N</t>
  </si>
  <si>
    <t>Model 101M</t>
  </si>
  <si>
    <t>Model 105M and 105M-N</t>
  </si>
  <si>
    <t>Model 103M</t>
  </si>
  <si>
    <t>Model 107M</t>
  </si>
  <si>
    <t>Model 109M</t>
  </si>
  <si>
    <t>CHEXTER Check Valves</t>
  </si>
  <si>
    <t>Butterfly Valves</t>
  </si>
  <si>
    <t>New List</t>
  </si>
  <si>
    <t>M6719560</t>
  </si>
  <si>
    <t>EDP</t>
  </si>
  <si>
    <t>Product Category</t>
  </si>
  <si>
    <t>Iron Wye Strainers</t>
  </si>
  <si>
    <t>Bronze Wye Strainers</t>
  </si>
  <si>
    <t>Carbon Steel Wye Strainers</t>
  </si>
  <si>
    <t>Stainless Steel Wye Strainer</t>
  </si>
  <si>
    <t>Iron Simplex Basket Strainers</t>
  </si>
  <si>
    <t xml:space="preserve">Carbon Steel Simplex Basket </t>
  </si>
  <si>
    <t>Stainless Steel Simplex Basket</t>
  </si>
  <si>
    <t>CHEXTER Check Valv</t>
  </si>
  <si>
    <t>Description</t>
  </si>
  <si>
    <t>1/4" 11M CI 250# W/20 MSH SS SCN</t>
  </si>
  <si>
    <t>STRAINER</t>
  </si>
  <si>
    <t>1/4" 11M-N CI 250# W/20MSH SS SCN</t>
  </si>
  <si>
    <t>1/4"303AP CI THRD 300#WOG CV W/BRZ TRIM&amp;EPDM</t>
  </si>
  <si>
    <t>SILENT CHECK</t>
  </si>
  <si>
    <t>1/4" 581CS 600# W/1/16"PF SS SCN</t>
  </si>
  <si>
    <t>1/4" 581SS 600# W/1/16"PF SS SCN</t>
  </si>
  <si>
    <t>1/4" 582SS 600# W/1/16"PF SS SCN</t>
  </si>
  <si>
    <t>1/4" 861CS 600# W/1/16"PF SS SCN</t>
  </si>
  <si>
    <t>1/4" 861SS 600# W/1/16"PF SS SCN</t>
  </si>
  <si>
    <t>3/8" 11M CI 250# W/20 MSH SS SCN</t>
  </si>
  <si>
    <t>3/8" 11M-N CI 250# W/20MSH SS SCN</t>
  </si>
  <si>
    <t>3/8" 251DI 300# W/1/16"PF SS SCN</t>
  </si>
  <si>
    <t>3/8" 303AP CI THRD 200#WOG CV W/BRZ TRIM &amp;EPDM</t>
  </si>
  <si>
    <t>3/8" 581CS 600# W/1/16"PF SS SCN</t>
  </si>
  <si>
    <t>3/8  581CS-N 600# W/1/16PF SS SCN</t>
  </si>
  <si>
    <t>3/8" 581SS 600# W/1/16"PF SS SCN</t>
  </si>
  <si>
    <t>3/8" 861CS 600# W/1/16"PF SS SCN</t>
  </si>
  <si>
    <t>3/8" 861SS 600# W/1/16"PF SS SCN</t>
  </si>
  <si>
    <t>1/2" 11M 250# W/20 MSHSS SCN</t>
  </si>
  <si>
    <t>1/2" 11M-N CI 250# W/20MSH SS SCN</t>
  </si>
  <si>
    <t>1/2" 125CI 125# W/1/16"PF SS BSK</t>
  </si>
  <si>
    <t>1/2" 125CS 200 PSI W/1/16" PF SS BSK</t>
  </si>
  <si>
    <t>1/2" 125SS 200 PSI W/1/16" PF SS BSK</t>
  </si>
  <si>
    <t>1/2" 251DI 300# W/1/16"PF SS SCN</t>
  </si>
  <si>
    <t>1/2" 303AP CI THRD 200#WOG CV W/BRZ TRIM&amp;EPDM</t>
  </si>
  <si>
    <t>1/2" 581CS 600# W/1/16"PF SS SCN</t>
  </si>
  <si>
    <t>1/2" 581SS 600# W/1/16"PF SS SCN</t>
  </si>
  <si>
    <t>1/2" 582CS 600# W/1/16"PF SS SCN</t>
  </si>
  <si>
    <t>1/2" 582SS 600# W/1/16"PF SS SCN</t>
  </si>
  <si>
    <t>1/2" 764CS 600# W/1/16"PF SS SCN</t>
  </si>
  <si>
    <t>1/2" 861CS 600# W/1/16"PF SS SCN</t>
  </si>
  <si>
    <t>1/2" 861SS 600# W/1/16"PF SS SCN</t>
  </si>
  <si>
    <t>1/2" 862CS 600# W/1/16"PF SS SCN</t>
  </si>
  <si>
    <t>1/2" 862SS 600# W/1/16"PF SS SCN</t>
  </si>
  <si>
    <t>1/2" 863MCS 1500# W/1/16" PF SS SCN</t>
  </si>
  <si>
    <t>1/2" 864MCS 1500# W/1/16" PF SS SCN</t>
  </si>
  <si>
    <t>3/4" 11M CI 250# W/20 MSH SS SCN</t>
  </si>
  <si>
    <t>3/4" 11M-N CI 250# W/20MSH SS SCN</t>
  </si>
  <si>
    <t>3/4" 125CI 125# W/1/16"PF SS BSK</t>
  </si>
  <si>
    <t>3/4" 125CS 200 PSI W/1/16" PF SS BSK</t>
  </si>
  <si>
    <t>3/4" 125 SS 200 PSI W/1/16" PF SS BSK</t>
  </si>
  <si>
    <t>3/4" 251DI 300# W/1/16"PF SS SCN</t>
  </si>
  <si>
    <t>3/4" 303AP CI THRD 200#WOG CV W/BRZ TRIM &amp; EPDM</t>
  </si>
  <si>
    <t>3/4" 581CS 600# W/1/16"PF SS SCN</t>
  </si>
  <si>
    <t>3/4" 581SS 600# W/1/16"PF SS SCN</t>
  </si>
  <si>
    <t>3/4" 582CS 600# W/1/16"PF SS SCN</t>
  </si>
  <si>
    <t>3/4" 582SS 600# W/1/16"PF SS SCN</t>
  </si>
  <si>
    <t>3/4" 752CI 250# W/1/16"SS SCN</t>
  </si>
  <si>
    <t>3/4" 764CS 600# W/1/16"PF SS SCN</t>
  </si>
  <si>
    <t>3/4" 791SAH 125# W/1/16"PF SS BSK</t>
  </si>
  <si>
    <t>3/4" 792SHH 150# W/1/16"PF SS BSK</t>
  </si>
  <si>
    <t>3/4" 861CS 600# W/1/16"PF SS SCN</t>
  </si>
  <si>
    <t>3/4" 861SS 600# W/1/16"PF SS SCN</t>
  </si>
  <si>
    <t>3/4" 862CS 600# W/1/16"PF SS SCN</t>
  </si>
  <si>
    <t>3/4" 862SS 600# W/1/16"PF SS SCN</t>
  </si>
  <si>
    <t>3/4" 863MCS 1500# W/1/16" PF SS SCN</t>
  </si>
  <si>
    <t>3/4" 864MCS 1500# W/1/16" PF SS SCN</t>
  </si>
  <si>
    <t>1" 101DT CS 150# FLGD SLNT WFR CV W/316SS TRIM</t>
  </si>
  <si>
    <t>1" 103HT SS 300#FLGD SLNT WFR CV W/316SS TRI</t>
  </si>
  <si>
    <t>1" 11M 250# W/20 MSH SSSCN</t>
  </si>
  <si>
    <t>1" 11M-N CI 250# W/20 MSH SS SCN</t>
  </si>
  <si>
    <t>1" 125CI 125# W/1/16" PFSS BSK</t>
  </si>
  <si>
    <t>1" 125CS 200 PSI W/1/16"PF SS BSK</t>
  </si>
  <si>
    <t>1" 125FCI 125# W/1/16"PF SS BSK</t>
  </si>
  <si>
    <t>1" 125FCS 150# W/1/16"PF SS BSK</t>
  </si>
  <si>
    <t>1" 125FSS 150# W/1/16"PF SS BSK</t>
  </si>
  <si>
    <t>1" 125SS 200 PSI W/1/16"PF SS BSK</t>
  </si>
  <si>
    <t>1" 251DI 300# W/1/16" PFSS SCN</t>
  </si>
  <si>
    <t>1" 303AP CI THRD 200# WOG CV W/BRZ TRIM &amp;EPDM</t>
  </si>
  <si>
    <t>1" 581CS 600# W/1/16" PFSS SCN</t>
  </si>
  <si>
    <t>1" 581SS 600# W/1/16" PFSS SCN</t>
  </si>
  <si>
    <t>1" 582CS 600# W/1/16" PFSS SCN</t>
  </si>
  <si>
    <t>1" 582SS 600# W/1/16" SSSCN</t>
  </si>
  <si>
    <t>1" 752CI 250# W/1/16" PFSS SCN</t>
  </si>
  <si>
    <t>1" 764CS 600# W/1/16" PFSS SCN</t>
  </si>
  <si>
    <t>1" 791FAH 125# W/1/16"PF SS BSK</t>
  </si>
  <si>
    <t>1" 791SAH 125# W/1/16"PF SS BSK</t>
  </si>
  <si>
    <t>1" 792FDH 150# W/1/16"PF SS BSK</t>
  </si>
  <si>
    <t>1" 792FHH 150# W/1/16"PF SS BSK</t>
  </si>
  <si>
    <t>1" 792SDH 150# W/1/16"PF SS BSK</t>
  </si>
  <si>
    <t>1" 792SHH 150# W/1/16"PF SS BSK</t>
  </si>
  <si>
    <t>1" 794FDH 300# W/1/16"PF SS BSK</t>
  </si>
  <si>
    <t>1" 794FHH 300# W/1/16"PF SS BSK</t>
  </si>
  <si>
    <t>1" 794SHH 300# W/1/16"PF SS BSK</t>
  </si>
  <si>
    <t>1" 861CS 600# W/1/16" PFSS SCN</t>
  </si>
  <si>
    <t>1" 861SS 600# W/1/16" PFSS SCN</t>
  </si>
  <si>
    <t>1" 862CS 600# W/1/16" PFSS SCN</t>
  </si>
  <si>
    <t>1" 862SS 600# W/1/16" PFSS SCN</t>
  </si>
  <si>
    <t>1" 863MCS 1500# W/1/16"PF SS SCN</t>
  </si>
  <si>
    <t>1" 864MCS 1500# W/1/16"PF SS SCN</t>
  </si>
  <si>
    <t>1-1/4" 103DT CS 300# FLGSLNT WFR CV W/316SS TRIM</t>
  </si>
  <si>
    <t>1-1/4" 11M CI 250# W/20MSH SS SCN</t>
  </si>
  <si>
    <t>1-1/4" 11M-N 250# W/20 MSH SS SCN</t>
  </si>
  <si>
    <t>1-1/4  125CI 125# W/1/16PF SS BSK</t>
  </si>
  <si>
    <t>1-1/4" 125FCI 125# W/1/16" PF SS BSK</t>
  </si>
  <si>
    <t>1-1/4" 125FCS 150# W/1/16" PF SS BSK</t>
  </si>
  <si>
    <t>1-1/4" 125SS 200 PSI W/1/16" PF SS BSK</t>
  </si>
  <si>
    <t>1-1/4" 251DI 300# W/1/16" PF SS SCN</t>
  </si>
  <si>
    <t>1-1/4"303APCI THRD 200#WOG CV W/BRZ TRIM &amp;EPDM</t>
  </si>
  <si>
    <t>1-1/4  581CS 600# W/1/16PF SS SCN</t>
  </si>
  <si>
    <t>1-1/4  581SS 600# W/1/16PF SS SCN</t>
  </si>
  <si>
    <t>1-1/4  582CS 600# W/1/16PF SS SCN</t>
  </si>
  <si>
    <t>1-1/4  582SS 600# W/1/16PF SS SCN</t>
  </si>
  <si>
    <t>1-1/4" 758 CI 125# W/1/16" PF SS SCN</t>
  </si>
  <si>
    <t>1-1/4" 764CS 600# W/1/16" PF SS SCN</t>
  </si>
  <si>
    <t>1-1/4" 791FAH CI 125# W/1/16" PF SS BSK</t>
  </si>
  <si>
    <t>1-1/4" 791SAH CI 125# W/1/16" PF SS BSK</t>
  </si>
  <si>
    <t>1-1/4" 792SDH 150# W/1/16" PF SS BSK</t>
  </si>
  <si>
    <t>1-1/4" 792SHH 150# W/1/16" PF SS BSK</t>
  </si>
  <si>
    <t>1-1/4" 861CS 600# W/1/16" PF SS SCN</t>
  </si>
  <si>
    <t>1-1/4" 861SS 600# W/1/16" PF SS SCN</t>
  </si>
  <si>
    <t>1-1/4" 862CS 600# W/1/16" PF SS SCN</t>
  </si>
  <si>
    <t>1-1/4" 863MCS 1500# W/1/16" PF SS SCN</t>
  </si>
  <si>
    <t>1-1/2" 101MAT CI 125# WFR CV W/316 TRIM</t>
  </si>
  <si>
    <t>1-1/2" 101MDT CS 150#FLGD SLT CV W/316SS TR</t>
  </si>
  <si>
    <t>1-1/2" 101MHT SS 150# FLGD WCKW/316SS TRIM</t>
  </si>
  <si>
    <t>1-1/2" 103MDT CS 300#FLGWFR CV W/316 TRIM</t>
  </si>
  <si>
    <t>1-1/2" 103MHT SS 300# FLG WFR CV W/316 TRIM</t>
  </si>
  <si>
    <t>1-1/2" 11M CI 250# W/20MSH SS SCN</t>
  </si>
  <si>
    <t>1-1/2" 11M-N CI 250# W/20 MSH SS SCN</t>
  </si>
  <si>
    <t>1-1/2  125CI 125# W/1/16PF SS BSK</t>
  </si>
  <si>
    <t>1-1/2" 125CS 200 PSI W/1/16" PF SS BSK</t>
  </si>
  <si>
    <t>1-1/2" 125FCI 125# W/1/16" PF SS BSK</t>
  </si>
  <si>
    <t>1-1/2" 125FCS 150# W/1/16" PF SS BSK</t>
  </si>
  <si>
    <t>1-1/2" 125FSS 150# W/1/16" PF SS BSK</t>
  </si>
  <si>
    <t>1-1/2" 125SS 200 PSI W/1/16" PF SS BSK</t>
  </si>
  <si>
    <t>1-1/2" 185CS 150# W/1/16" PF SS BSK</t>
  </si>
  <si>
    <t>1-1/2" 185SS 150# W/1/16" PF SS BSK</t>
  </si>
  <si>
    <t>1-1/2" 186CS 300# W/1/16" PF SS BSK</t>
  </si>
  <si>
    <t>1-1/2" 251DI 300# W/1/16" PF SS SCN</t>
  </si>
  <si>
    <t>1-1/2"303AP CI THRD 200#WOG CV W/BRZ TRIM&amp;EPDM</t>
  </si>
  <si>
    <t>1-1/2" 581CS 600# W/1/16PF SS SCN</t>
  </si>
  <si>
    <t>1-1/2" 582CS 600# W/1/16PF SS SCN</t>
  </si>
  <si>
    <t>1-1/2  582SS 600# W/1/16PF SS SCN</t>
  </si>
  <si>
    <t>1-1/2" 752CI 250# W/1/16" PF SS SCN</t>
  </si>
  <si>
    <t>1-1/2" 764CS 600# W/1/16" PF SS SCN</t>
  </si>
  <si>
    <t>1-1/2" 791FAH #125 W/1/16" PF SS BSK</t>
  </si>
  <si>
    <t>1-1/2" 791SAH 125# W/1/16" PF SS BSK</t>
  </si>
  <si>
    <t>1-1/2" 792FDH 150# W/1/16" PF SS BSK</t>
  </si>
  <si>
    <t>1-1/2" 792FHH 150# W/1/16" PF SS BSK</t>
  </si>
  <si>
    <t>1-1/2" 792SDH 150# W/1/16" PF SS BSK</t>
  </si>
  <si>
    <t>1-1/2" 792SHH 150# W/1/16" PF SS BSK</t>
  </si>
  <si>
    <t>1-1/2" 861CS 600# W/1/16" PF SS SCN</t>
  </si>
  <si>
    <t>1-1/2  861SS 600# W/1/16PF SS SCN</t>
  </si>
  <si>
    <t>1-1/2" 862CS 600# W/1/16" PF SS SCN</t>
  </si>
  <si>
    <t>1-1/2" 862SS 600# W/1/16" PF SS SCN</t>
  </si>
  <si>
    <t>1-1/2" 863MCS 1500# W/1/16" PF SS SCN</t>
  </si>
  <si>
    <t>1-1/2" 864MCS 1500# W/1/16" PF SS SCN</t>
  </si>
  <si>
    <t>1-1/2"91-AT CI CMPT WFRSLNT CV W/316SS TRIM</t>
  </si>
  <si>
    <t>OTHER COMPONENTS</t>
  </si>
  <si>
    <t>2" 101MAT CI 125# FLGDSLNT WFR CV W/316SS TRI</t>
  </si>
  <si>
    <t>2" 101MDT CS 150# FLGDSLNT CV W/316SS TRIM</t>
  </si>
  <si>
    <t>2" 101MHT SS 150# FLGDSLNT WFR CV W/316SS</t>
  </si>
  <si>
    <t>2" 103MAT CI 250# FLGDSLNT WFR CV W/316SS TRIM</t>
  </si>
  <si>
    <t>2" 103MDT CS 300# FLGDSLNT WFR CV W/316SS TRIM</t>
  </si>
  <si>
    <t>2" 105MAT CI 125# FLGDSLNT GLB CV W/316SS TRIM</t>
  </si>
  <si>
    <t>2" 105MDT CS 150# FLGDSLN T GLB CV W/316SS TRI</t>
  </si>
  <si>
    <t>2" 105MHT SS 150# FLGDSLNT GLB CV W/316SS TRIM</t>
  </si>
  <si>
    <t>2" 11M 250# W/20 MSH SSSCN</t>
  </si>
  <si>
    <t>2" 11M-N CI 250# W/20 MSH SS SCN</t>
  </si>
  <si>
    <t>2" 125CI 125# W/1/16" PFSS BSK</t>
  </si>
  <si>
    <t>2" 125CS 200 PSI W/1/16"PF SS BSK</t>
  </si>
  <si>
    <t>2" 125FCI 125# W/1/16"PF SS BSK</t>
  </si>
  <si>
    <t>2" 125FCS 150# W/1/16"PF SS BSK</t>
  </si>
  <si>
    <t>2" 125FSS 150# W/1/16"PF SS BSK</t>
  </si>
  <si>
    <t>2" 125SS 200 PSI W/1/16"PF SS BSK</t>
  </si>
  <si>
    <t>2" 155M CI 125# W/1/16"PF SS BSK</t>
  </si>
  <si>
    <t>2" 155M-N 125# W/1/16"PF SS BSK</t>
  </si>
  <si>
    <t>2" 165CI 125# W/1/16" PFSS BSK</t>
  </si>
  <si>
    <t>2" 165CI-N 125# W/1/16"PF SS BSK</t>
  </si>
  <si>
    <t>2" 166DI 250# W/1/16" PFSS BSK</t>
  </si>
  <si>
    <t>2" 185CS 150# W/1/16" PFSS BSK</t>
  </si>
  <si>
    <t>2" 185SS 150# W/1/16" PFSS BSK</t>
  </si>
  <si>
    <t>2" 186CS 300# W/1/16" PFSS BSK</t>
  </si>
  <si>
    <t>2" 251 DI 300# W/1/16"PF SS SCN</t>
  </si>
  <si>
    <t>2" 303AP CI THRD 200#WOGCV W/BRZ TRIM &amp; EPDM</t>
  </si>
  <si>
    <t>2" 581CS 600# W/1/16" PFSS SCN</t>
  </si>
  <si>
    <t>2" 582CS 600# W/1/16" PFSS SCN</t>
  </si>
  <si>
    <t>2" 582SS 600# W/1/16" PFSS SCN</t>
  </si>
  <si>
    <t>2" 71AHH3H 125# CI/316/316/ BN 316 SC</t>
  </si>
  <si>
    <t>SURE CHECK</t>
  </si>
  <si>
    <t>2" 72DHH3H 150# CS/316/316/ BN 316 SC</t>
  </si>
  <si>
    <t>2" 72HHH3H 150# 316/316/316/ BN 316 SC</t>
  </si>
  <si>
    <t>2" 72IHH3H 150# DI/316/316/ BN 316 SC</t>
  </si>
  <si>
    <t>2" 721 CI 125# FLG  TRIPLE FCTN CTRL CV</t>
  </si>
  <si>
    <t>CONTROL CHECK</t>
  </si>
  <si>
    <t>2" 722 DI 300# FLG  TRIPLE FCTN CTRL CV</t>
  </si>
  <si>
    <t>2" 722G DI 300# GRV  ENDCTRL CV</t>
  </si>
  <si>
    <t>2" 74HHH3H 300# 316/316/316/ BN 316 SC</t>
  </si>
  <si>
    <t>2" 752CI 250# W/1/16" PFSS SCN</t>
  </si>
  <si>
    <t>2" 758 CI 125# W/1/16" PF SS SCN</t>
  </si>
  <si>
    <t>2" 758G DI 300# W/1/16"PF SS SCN</t>
  </si>
  <si>
    <t>2" 764CS 600# W/1/16" PFSS SCN</t>
  </si>
  <si>
    <t>2" 781CS 150# W/1/16"PF SS SCN</t>
  </si>
  <si>
    <t>2" 781SS 150# W/1/16" PFSS SCN</t>
  </si>
  <si>
    <t>2" 782CS 300# W/1/16" PFSS SCN</t>
  </si>
  <si>
    <t>2" 782SS 300# W/1/16" PFSS SCN</t>
  </si>
  <si>
    <t>2" 791SAH 125# W/1/16" PF SS BSK</t>
  </si>
  <si>
    <t>2" 792SDH 150# W/1/16"PF SS BSK</t>
  </si>
  <si>
    <t>2" 792SHH 150# W/1/16"PF SS BSK</t>
  </si>
  <si>
    <t>2" 861CS 600# W/1/16" PFSS SCN</t>
  </si>
  <si>
    <t>2" 861SS 600# W/1/16" PFSS SCN</t>
  </si>
  <si>
    <t>2" 862CS 600# W/1/16" PFSS SCN</t>
  </si>
  <si>
    <t>2" 862SS 600# W/1/16" PFSS SCN</t>
  </si>
  <si>
    <t>2" 863MCS 1500# W/1/16"PF SS SCN</t>
  </si>
  <si>
    <t>2" 864MCS 1500# W/1/16"PF SS SCN</t>
  </si>
  <si>
    <t>2" 91-AT CI COMPACT WFRSLNT CV W/316SS TRIM</t>
  </si>
  <si>
    <t>2" X 1-1/4" 1011 CI 125#W/1/4" PF SS SCN</t>
  </si>
  <si>
    <t>2" X 1-1/2" 1011 CI 125#W/5/32" PF; 20ML SS SCN</t>
  </si>
  <si>
    <t>2" X 2" 1011 CI 125# W/5/32" PF; 20ML SS SCN</t>
  </si>
  <si>
    <t>2" X 2" 1012 DI 300# W/5/32" PF; 20ML SS SCN</t>
  </si>
  <si>
    <t>2-1/2" 101MAT CI 125# WFR CV W/316 TRIM</t>
  </si>
  <si>
    <t>2-1/2" 101MDT CS 150#FLG WFR CV W/316SS TRIM</t>
  </si>
  <si>
    <t>2-1/2" 101MHT SS 150#FLG WFR CV W/316SS TRIM</t>
  </si>
  <si>
    <t>2-1/2" 103MAT CI 250# WFR CV W/316SS TRIM</t>
  </si>
  <si>
    <t>2-1/2" 103MDT CS 300#FLGWFR CHK VAL W/316 TRIM</t>
  </si>
  <si>
    <t>2-1/2" 105MAT CI 125# GLB CV W/316 TRIM</t>
  </si>
  <si>
    <t>2-1/2" 105MDT CS 150#FLGGLB CHK VAL W/316 TRIM</t>
  </si>
  <si>
    <t>2-1/2" 105MHT SS 150# FLG GLB CHK VAL W/316 TRIM</t>
  </si>
  <si>
    <t>2-1/2" 11M 250# W/1/16"PF SS SCN</t>
  </si>
  <si>
    <t>2-1/2  125CI 125# W/1/16PF SS BSK</t>
  </si>
  <si>
    <t>2-1/2" 125FCI 125# W/1/16" PF SS BSK</t>
  </si>
  <si>
    <t>2-1/2" 125FCS 150# W/1/16" PF SS BSK</t>
  </si>
  <si>
    <t>2-1/2" 125FSS 150# W/1/16" PF SS BSK</t>
  </si>
  <si>
    <t>2-1/2" 155M CI 125# W/1/16" PF SS BSK</t>
  </si>
  <si>
    <t>2-1/2" 155M-N CI 125#W/1/16" PF SS BSK</t>
  </si>
  <si>
    <t>2-1/2  165CI 125# W/1/16PF SS BSK</t>
  </si>
  <si>
    <t>2-1/2" 165CI-N 125# W/1/16" PF SS BSK</t>
  </si>
  <si>
    <t>2-1/2" 185CS 150# W/1/16" PF SS BSK</t>
  </si>
  <si>
    <t>2-1/2" 185CS-N 150# W/1/16" PF SS BSK</t>
  </si>
  <si>
    <t>2-1/2" 185SS 150# W/1/16" PF SS BSK</t>
  </si>
  <si>
    <t>2-1/2" 251DI 300# W/1/16" PF SS SCN</t>
  </si>
  <si>
    <t>2-1/2" 71AHH3H 125# CI/316/316/ BN 316 SC</t>
  </si>
  <si>
    <t>2-1/2" 72DHH3H 150# CS/316/316/ BN 316 SC</t>
  </si>
  <si>
    <t>2-1/2" 72HHH3H 150# 316/316/316/ BN 316 SC</t>
  </si>
  <si>
    <t>2-1/2" 721 CI 125# FLGDTRIPLE FCTN CTRL CV</t>
  </si>
  <si>
    <t>2-1/2" 722G DI 300# GRVEND CTRL CV</t>
  </si>
  <si>
    <t>2-1/2  752CI 250# W/1/16PF SS SCN</t>
  </si>
  <si>
    <t>2-1/2" 758 125# W/1/16"PF SS SCN</t>
  </si>
  <si>
    <t>2-1/2" 758G DI 300# W/1/16" PF SS SCN</t>
  </si>
  <si>
    <t>2-1/2" 764CS 600# W/1/16" PF SS SCN</t>
  </si>
  <si>
    <t>2-1/2" 781CS 150# W/1/16PF SS SCN</t>
  </si>
  <si>
    <t>2-1/2" 781SS 150# W/1/16" PF SS SCN</t>
  </si>
  <si>
    <t>2-1/2  782CS 300# W/1/16PF SS SCN</t>
  </si>
  <si>
    <t>2-1/2" 782SS 300# W/1/16" PF SS SCN</t>
  </si>
  <si>
    <t>2-1/2" 791SAH 125# W/1/16" PF SS BSK</t>
  </si>
  <si>
    <t>2-1/2" 91-AT CI CMPT WFRSLNT CV W/316SS TRIM</t>
  </si>
  <si>
    <t>2-1/2" 911U 125# CI W/1/4" PF SS SCN UL APP</t>
  </si>
  <si>
    <t>2-1/2" X 2" 1011 CI 125#W/5/32" PF; 20ML SS SCN</t>
  </si>
  <si>
    <t>2-1/2" X 2" 1011G DI 150# W/5/32" PF; 20ML SS</t>
  </si>
  <si>
    <t>3" 101MAT CI 125# FLGDSLNT WFR CV W/316SS TRIM</t>
  </si>
  <si>
    <t>3" 101MDT CS 150# FLGDSLNT WFR CV W/316SS TRIM</t>
  </si>
  <si>
    <t>3" 101MHT SS 150# FLGDSLN T WFR CV W/316SS TRI</t>
  </si>
  <si>
    <t>3" 103MAT CI 250# FLGDSLNT WFR CV W/316SS TRIM</t>
  </si>
  <si>
    <t>3" 103MDT CS 300# FLGDSLNT WFR CV W/316SS TRIM</t>
  </si>
  <si>
    <t>3" 103MHT SS 300# FLGDSLNT WFR CV W/316SS TRI</t>
  </si>
  <si>
    <t>3" 105MAT CI 125# FLGDSLNT GLB CV W/316SS TRIM</t>
  </si>
  <si>
    <t>3" 105MDT CS 150# FLGDSLNT GLB CV W/316SS TRIM</t>
  </si>
  <si>
    <t>3" 105MHT SS 150# FLGDSLNT GLB CV W/316SS TRI</t>
  </si>
  <si>
    <t>3" 107MAT CI 250#FLGD SLNT GLB CV W/316SS TRIM</t>
  </si>
  <si>
    <t>3" 11M CI 250# W/1/16" PF SS SCN</t>
  </si>
  <si>
    <t>3" 125CI 125# W/1/16" PFSS BSK</t>
  </si>
  <si>
    <t>3" 125CS 200 PSI W/1/16"PF SS BSK</t>
  </si>
  <si>
    <t>3" 125FCI 125# W/1/16"PF SS BSK</t>
  </si>
  <si>
    <t>3" 125FCS 150# W/1/16"PF SS BSK</t>
  </si>
  <si>
    <t>3" 125FSS 150# W/1/16"PF SS BSK</t>
  </si>
  <si>
    <t>3" 125SS 200 PSI W/1/16"PF SS BSK</t>
  </si>
  <si>
    <t>3" 155M CI 125# W/1/16"PF SS BSK</t>
  </si>
  <si>
    <t>3" 155M-N CI 125# W/1/16"  PF SS BSK</t>
  </si>
  <si>
    <t>3" 165CI 125# W/1/16" PFSS BSK</t>
  </si>
  <si>
    <t>3" 165-N CI 125# W/1/16"PF SS BSK</t>
  </si>
  <si>
    <t>3" 185CS 150# W/1/16" PFSS BSK</t>
  </si>
  <si>
    <t>3" 185CS-N 150# W/1/16"PF SS BSK</t>
  </si>
  <si>
    <t>3" 185SS 150# W/1/16" PFSS BSK</t>
  </si>
  <si>
    <t>3" 186CS 300# W/1/16"PF SS BSK</t>
  </si>
  <si>
    <t>3" 251DI 300# W/1/16" PFSS SCN</t>
  </si>
  <si>
    <t>3" 71AHH3H 125# CI/316/316/ BN 316 SC</t>
  </si>
  <si>
    <t>3" 72DHH3H 150# CS/316/316/ BN 316 SC</t>
  </si>
  <si>
    <t>3" 72HHH3H 150# 316/316/316/ BN 316 SC</t>
  </si>
  <si>
    <t>3" 72IHH3H 150# DI/316/316/ BN 316 SC</t>
  </si>
  <si>
    <t>3" 721 CI 125# FLG  TRIPLE FCTN CTRL CV</t>
  </si>
  <si>
    <t>3" 722G DI 300# GRV  ENDCTRL CV</t>
  </si>
  <si>
    <t>3" 74HHH3H 300# 316/316/316/ BN 316 SC</t>
  </si>
  <si>
    <t>3" 752CI 250# W/1/16" PFSS SCN</t>
  </si>
  <si>
    <t>3" 758 125# W/1/16" PFSS SCN</t>
  </si>
  <si>
    <t>3" 758G DI 300# W/1/16"PF SS SCN</t>
  </si>
  <si>
    <t>3" 764CS 600# W/1/16" PFSS SCN</t>
  </si>
  <si>
    <t>3" 781CS 150# W/1/16" PFSS SCN</t>
  </si>
  <si>
    <t>3" 781SS 150# W/1/16"PF SS SCN</t>
  </si>
  <si>
    <t>3" 782CS 300# W/1/16" PFSS SCN</t>
  </si>
  <si>
    <t>3" 782SS 300# W/1/16" PFSS SCN</t>
  </si>
  <si>
    <t>3" 791SAH 125# W/1/16"PF SS BSK</t>
  </si>
  <si>
    <t>3" 91AT CI COMPACT WFRSLNT CV W/316SS TRIM</t>
  </si>
  <si>
    <t>3" 911U 125# CI W/1/4" PF SS SCN (UL APP)</t>
  </si>
  <si>
    <t>3" X 2" 1011 CI 125# W/5/32" PF; 20ML SS SCN</t>
  </si>
  <si>
    <t>3" X 2-1/2" 1011 CI 125#W/5/32" PF; 20ML SS</t>
  </si>
  <si>
    <t>3" X 3" 1011 CI 125# W/5/32" PF; 20ML SS SCN</t>
  </si>
  <si>
    <t>4" 101MAT CI 125# FLGDSLNT WFR CV W/316SS TRIM</t>
  </si>
  <si>
    <t>4" 101MDT CS 150# FLGDSLNT WFR CV W/316SS TRIM</t>
  </si>
  <si>
    <t>4" 101MHT SS 150#FLGD SLNT WFR CV W/316SS TRIM</t>
  </si>
  <si>
    <t>4" 103MDT CS 300# FLGDSLNT WFR CV W/316SS TRIM</t>
  </si>
  <si>
    <t>4" 105MAT CI 125# FLGDSLNT GLB CV W/316SS TRIM</t>
  </si>
  <si>
    <t>4" 105MDT CS 150# FLGDSLNT GLB CV W/316SS TRIM</t>
  </si>
  <si>
    <t>4" 105MHT SS 150#FLGDSLN T GLB CV W/316SS TRI</t>
  </si>
  <si>
    <t>4" 107MAT CI 250# FLGDSLNT GLB CV W/316SS TRIM</t>
  </si>
  <si>
    <t>4" 11BC 250# W/1/16" PFSS SCN</t>
  </si>
  <si>
    <t>4" 125FCI 125# W/1/16"PF SS SCN</t>
  </si>
  <si>
    <t>4" 125FCS 150# W/1/16"PF SS BSK</t>
  </si>
  <si>
    <t>4" 125FSS 150# W/1/16" PF SS BSK</t>
  </si>
  <si>
    <t>4" 155M CI 125# W/1/16"PF SS BSK</t>
  </si>
  <si>
    <t>4" 155M-N CI 125# W/1/16" PF SS BSK</t>
  </si>
  <si>
    <t>4" 165CI 125# W/1/16" PFSS BSK</t>
  </si>
  <si>
    <t>4" 165-N CI 125# W/1/16"PF SS BSK</t>
  </si>
  <si>
    <t>4" 166DI 300# W/1/16" PFSS BSK</t>
  </si>
  <si>
    <t>4" 185CS 150# W/1/16" PFSS BSK</t>
  </si>
  <si>
    <t>4" 185CS-N 150# W/1/16"PF SS BSK</t>
  </si>
  <si>
    <t>4" 185SS 150# W/1/16" PFSS BSK</t>
  </si>
  <si>
    <t>4" 186CS 300# W/1/16" PFSS BSK</t>
  </si>
  <si>
    <t>4" 71AHH3H 125# CI/316/316/ BN 316 SC</t>
  </si>
  <si>
    <t>4" 71UAHB3H 125# CI/316/BRZ/ BN 316 UL APP SC</t>
  </si>
  <si>
    <t>4" 72DHH3H 150# CS/316/316/ BN 316 SC</t>
  </si>
  <si>
    <t>4" 72HHH3H 150# 316/316/316/ BN 316/ SC</t>
  </si>
  <si>
    <t>4" 72IHH3H 150# DI/316/316/ BN 316 SC</t>
  </si>
  <si>
    <t>4" 721 CI 125# FLG  TRIPLE FCTN CTRL CV</t>
  </si>
  <si>
    <t>4" 722 DI 300# FLG  TRIPLE FCTN CTRL CV</t>
  </si>
  <si>
    <t>4" 722G DI 300# GRV  ENDCTRL CV</t>
  </si>
  <si>
    <t>4" #74DHH3H 300# CS/316/316/ BN 316 SC</t>
  </si>
  <si>
    <t>4" 752CI 250# W/1/16" PFSS SCN</t>
  </si>
  <si>
    <t>4" 758 CI 125# W/1/16"PF SS SCN</t>
  </si>
  <si>
    <t>4" 758G DI 300# W/1/16"PF SS SCN</t>
  </si>
  <si>
    <t>4" 764CS 600# W/1/16" PFSS SCN</t>
  </si>
  <si>
    <t>4" 781CS 150# W/1/16" PFSS SCN</t>
  </si>
  <si>
    <t>4" 781SS 150# W/1/16" PFSS SCN</t>
  </si>
  <si>
    <t>4" 782CS 300# W/1/16" PFSS SCN</t>
  </si>
  <si>
    <t>4" 782SS 300# W/1/16" PFSS SCN</t>
  </si>
  <si>
    <t>4" 91-AT CI COMPACT WFRSLNT CV W/316SS TRIM</t>
  </si>
  <si>
    <t>4" 911U CI 125# W/1/4" PF SS SCN (UL APP)</t>
  </si>
  <si>
    <t>4" X 3" 1011 CI 125# W/5/32" PF; 20ML SS SCN</t>
  </si>
  <si>
    <t>4" X 4" 1011 CI 125# W/5/32" PF; 20ML SS SCN</t>
  </si>
  <si>
    <t>5" 101MAT CI 125# FLGDSLNT WFR CV W/316SS TRIM</t>
  </si>
  <si>
    <t>5" 103MAT CI 250# FLGDSLNT WFR CV W/316SS TRIM</t>
  </si>
  <si>
    <t>5" 105MDT CS 150# FLGDSLNT GLB CV W/316SS TRIM</t>
  </si>
  <si>
    <t>5" 107MAT CI 250# FLGDSLNT GLB CV W/316SS TRIM</t>
  </si>
  <si>
    <t>5" 125FCI 125# W/1/8" PFSS BSK</t>
  </si>
  <si>
    <t>5" 155M CI 125# W/1/8" PF SS BSK</t>
  </si>
  <si>
    <t>5" 155M-N CI 125# W/1/8"PF SS BSK</t>
  </si>
  <si>
    <t>5" 165CI 125# W/1/8" PFSS BSK</t>
  </si>
  <si>
    <t>5" 165-N CI 125# W/1/8"PF SS BSK</t>
  </si>
  <si>
    <t>5" 185SS 150# W/1/8" PFSS BSK</t>
  </si>
  <si>
    <t>5" 71AHH3H 125# CI/316/316/ BN 316 SC</t>
  </si>
  <si>
    <t>5" 72DHH3H 150# CS/316/316/ BN 316 SC</t>
  </si>
  <si>
    <t>5" 721 CI 125# FLG  TRIPLE FCTN CTRL CV</t>
  </si>
  <si>
    <t>5" 722 DI 300# FLG  TRIPLE FCTN CTRL CV</t>
  </si>
  <si>
    <t>5" 722G DI 300# GRV  ENDCTRL CV</t>
  </si>
  <si>
    <t>5" 752CI 250# W/1/8" PFSS SCN</t>
  </si>
  <si>
    <t>5" 758 CI 125# W/1/8" PFSS SCN</t>
  </si>
  <si>
    <t>5" 758G DI 300# W/1/8" PF SS SCN</t>
  </si>
  <si>
    <t>5" 781CS 150# W/1/8" PFSS SCN</t>
  </si>
  <si>
    <t>5" 781SS 150# W/1/8" PFSS SCN</t>
  </si>
  <si>
    <t>5" 782CS 300# W/1/8" PFSS SCN</t>
  </si>
  <si>
    <t>5" 91-AT CI COMPACT WFRSLNT CV W/316SS TRIM</t>
  </si>
  <si>
    <t>6" 101MAT CI 125# FLGDSLNT WFR CV W/316SS TRIM</t>
  </si>
  <si>
    <t>6" 101MDT CS 150# FLGDSLNT WFR CV W/316SS TRIM</t>
  </si>
  <si>
    <t>6" 101MHT SS 150#FLGDSLN T WFR CV W/316SS TRI</t>
  </si>
  <si>
    <t>6" 103MAT CI 250# FLGDSLNT WFR CV W/316SS TRIM</t>
  </si>
  <si>
    <t>6" 103MDT CS 300# FLGDSLNT WFR CV W/316SS TRIM</t>
  </si>
  <si>
    <t>6" 103MHT SS 300#FLGDSLN T WFR CV W/316SS TRI</t>
  </si>
  <si>
    <t>6" 105MAT CI 125# FLGDSLNT GLB CV W/316SS TRIM</t>
  </si>
  <si>
    <t>6" 105MDT CS 150# FLGDSLNT GLB CV W/316SS TRIM</t>
  </si>
  <si>
    <t>6" 105MHT SS 150#FLGDSLN T GLB CV W/316SS TRI</t>
  </si>
  <si>
    <t>6" 107MAT CI 250# FLGDSLNT GLB CV W/316SS TRIM</t>
  </si>
  <si>
    <t>6" 125FCI 125# W/1/8" PFSS BSK</t>
  </si>
  <si>
    <t>6" 125FCS 150# W/1/8" PFSS BSK</t>
  </si>
  <si>
    <t>6" 125FSS 150# W/1/8" PFSS BSK</t>
  </si>
  <si>
    <t>6" 155M 125# W/1/8" PFSS BSK</t>
  </si>
  <si>
    <t>6" 155M-N CI 125# W/1/8"PF SS BSK</t>
  </si>
  <si>
    <t>6" 165CI 125# W/1/8" PFSS BSK</t>
  </si>
  <si>
    <t>6" 165CI-N 125# W/1/8"PF SS BSK</t>
  </si>
  <si>
    <t>6" 185CS 150# W/1/8" PFSS BSK</t>
  </si>
  <si>
    <t>6" 185SS 150# W/1/8" PFSS BSK</t>
  </si>
  <si>
    <t>6" 186CS 300# W/1/8" PFSS BSK</t>
  </si>
  <si>
    <t>6" 595 125# CI W/1/4" PFSS BSK</t>
  </si>
  <si>
    <t>6" 71AHH3H 125# CI/316/316/ BN 316 SC</t>
  </si>
  <si>
    <t>6" 71UAHB3H 125# CI/316/BRZ/ BN 316/UL APP SC</t>
  </si>
  <si>
    <t>6" 72DHH3H 150# CS/316/316/ BN 316 SC</t>
  </si>
  <si>
    <t>6" 72HHH3H 150# 316/316/316/ BN 316 SC</t>
  </si>
  <si>
    <t>6" 72IHH3H 150# DI/316/316/ BN 316 SC</t>
  </si>
  <si>
    <t>6" 721 CI 125# FLG TRIPLE FCTN CTRL CV</t>
  </si>
  <si>
    <t>6" 722 DI 300# FLG TRIPLE FCTN CTRL CV</t>
  </si>
  <si>
    <t>6" 722G DI 300# GRVD ENDCTRL CV</t>
  </si>
  <si>
    <t>6" 74DHH3H 300# CS/316/316/ BN  316 SC</t>
  </si>
  <si>
    <t>6" 74GIHB3H 300# LOCXENDGRV DI/316/BRZ/BN/316</t>
  </si>
  <si>
    <t>6" 74HHH3H 300# 316/316/316/ BN 316 SC</t>
  </si>
  <si>
    <t>6" 752CI 250# W/1/8" PFSS SCN</t>
  </si>
  <si>
    <t>6" 758 CI 125# W/1/8" PFSS SCN</t>
  </si>
  <si>
    <t>6" 758G DI 300# W/1/8" PF SS SCN</t>
  </si>
  <si>
    <t>6" 764CS 600# W/1/8" PFSS SCN</t>
  </si>
  <si>
    <t>6" 781CS 150# W/1/8" PFSS SCN</t>
  </si>
  <si>
    <t>6" 781SS 150# W/1/8" PFSS SCN</t>
  </si>
  <si>
    <t>6" 782CS 300# W/1/8" PFSS SCN</t>
  </si>
  <si>
    <t>6" 782SS 300# W/1/8" PFSS SCN</t>
  </si>
  <si>
    <t>6" 91-AT CI COMPACT WFRSLNT CV W/316SS TRIM</t>
  </si>
  <si>
    <t>6" 911U 125# CI W/1/4" PF SS SCN (UL APP)</t>
  </si>
  <si>
    <t>6" X 4" 1011 CI 125# W/5/32" PF; 20ML SS SCN</t>
  </si>
  <si>
    <t>6" X 4" 1012 DI 300# W/5/32" PF; 20ML SS SCN</t>
  </si>
  <si>
    <t>6" X 5" 1011 CI 125# W/5/32" PF; 20ML SS SCN</t>
  </si>
  <si>
    <t>6" X 5" 1012 DI 300# W/5/32" PF; 20ML SS SCN</t>
  </si>
  <si>
    <t>6" X 6" 1011 CI 125# W/5/32" PF; 20ML SS SCN</t>
  </si>
  <si>
    <t>6" X 6" 1012 DI 300# W/5/32" PF; 20ML SS SCN</t>
  </si>
  <si>
    <t>8" 101MAT CI 125# FLGDSLNT WFR CV W/316SS TRIM</t>
  </si>
  <si>
    <t>8" 101MDT CS 150# FLGDSLNT WFR CV W/316SS TRIM</t>
  </si>
  <si>
    <t>8" 101MHT SS 150#FLGDSLN T WFR CV W/316SS TRI</t>
  </si>
  <si>
    <t>8" 103MDT CS 300# FLGDSLNT WFR CV W/316SS TRIM</t>
  </si>
  <si>
    <t>8" 105MAT CI 125# FLGDSLNT GLB CV W/316SS TRIM</t>
  </si>
  <si>
    <t>8" 105MDT CS 150# FLGDSLNT GLB CV W/316SS TRIM</t>
  </si>
  <si>
    <t>8" 105MHT SS 150#FLGDSLN T GLB CV W/316SS TRI</t>
  </si>
  <si>
    <t>8" 107MAT CI 250# FLGDSLNT GLB CV W/316SS TRIM</t>
  </si>
  <si>
    <t>8" 125FCI 125# W/1/8" PFSS BSK</t>
  </si>
  <si>
    <t>8" 125FCS 150# W/1/8" PFSS BSK</t>
  </si>
  <si>
    <t>8" 125FSS 150# W/1/8" PFSS BSK</t>
  </si>
  <si>
    <t>8" 155M CI 125# W/1/8" PF SS BSK</t>
  </si>
  <si>
    <t>8" 155M-N CI 125# W/1/8"PF SS BSK</t>
  </si>
  <si>
    <t>8" 165CI 125# W/1/8" PFSS BSK</t>
  </si>
  <si>
    <t>8" 165CI-N 125# W/1/8" PF SS BSK</t>
  </si>
  <si>
    <t>8" 185CS 150# W/1/8" PFSS BSK</t>
  </si>
  <si>
    <t>8" 185SS 150# W/1/8" PFSS BSK</t>
  </si>
  <si>
    <t>8" 186CS 300# W/1/8" PFSS BSK</t>
  </si>
  <si>
    <t>8" 595 CI 125# W/1/4" PFSS BSK</t>
  </si>
  <si>
    <t>8" 71AHH3H 125# CI/316/316/ BN 316 SC</t>
  </si>
  <si>
    <t>8" 72DHH3H 150# CS/316/316/ BN 316 SC</t>
  </si>
  <si>
    <t>8" 72HHH3H 150# 316/316/316/ BN 316 SC</t>
  </si>
  <si>
    <t>8" 72IHH3H 150# DI/316/316/ BN 316 SC</t>
  </si>
  <si>
    <t>8" 721 CI 125# FLG  TRIPLE FCTN CTRL CV</t>
  </si>
  <si>
    <t>8" 722 DI 300# FLG  TRIPLE FCTN CTRL CV</t>
  </si>
  <si>
    <t>8" 722G DI 300# GRV  ENDCTRL CV</t>
  </si>
  <si>
    <t>8" 74DHH3H 300# CS/316/316/ BN 316 SC</t>
  </si>
  <si>
    <t>8" 74HHH3H 300# 316/316/316/ BN 316 SC</t>
  </si>
  <si>
    <t>8" 752CI 250# W/1/8" PFSS SCN</t>
  </si>
  <si>
    <t>8" 758 125# W/1/8" PF SSSCN</t>
  </si>
  <si>
    <t>8" 758G DI 300# W/1/8"PF SS SCN</t>
  </si>
  <si>
    <t>8" 764CS 600# W/1/8" PFSS SCN</t>
  </si>
  <si>
    <t>8" 781CS 150# W/1/8" PFSS SCN</t>
  </si>
  <si>
    <t>8" 781SS 150# W/1/8" PFSS SCN</t>
  </si>
  <si>
    <t>8" 782CS 300# W/1/8" PFSS SCN</t>
  </si>
  <si>
    <t>8" 911U 125# CI W/1/4"PF SS SCN (UL APP)</t>
  </si>
  <si>
    <t>8" 92-AT CI COMPACT WFRSLNT CV W/316SS TRIM</t>
  </si>
  <si>
    <t>8" X 6" 1011 CI 125# W/5/32" PF; 20ML SS SCN</t>
  </si>
  <si>
    <t>8" X 6" 1012 DI 300# W/5/32" PF; 20ML SS SCN</t>
  </si>
  <si>
    <t>8" X 8" 1011 CI 125# W/1/8" PF; 20ML SS SCN</t>
  </si>
  <si>
    <t>8" X 8" 1012 DI 300# W/1/8" PF; 20ML SS SCN</t>
  </si>
  <si>
    <t>10" 101MAT CI 125#FLGDSLNT WFR CV W/316SS TRIM</t>
  </si>
  <si>
    <t>10" 101MDT CS 150#FLGDSLNT WFR CV W/316SS TRIM</t>
  </si>
  <si>
    <t>10" 101MHT SS 150# FLGDSLNT WFR CHK VLV W/316SS</t>
  </si>
  <si>
    <t>10" 103MDT CS 300# FLGDSLNT WFR CHK VLV W/316SS</t>
  </si>
  <si>
    <t>10" 105MAT CI 125# FLGDSLNT GLB CHK VLV W/316SS</t>
  </si>
  <si>
    <t>10" 105MDT CS 150# FLGDSLNT GLB CV W/316S TRIM</t>
  </si>
  <si>
    <t>10" 105MHT SS 150#FLGDSL NT GLB CV W/316SS TRI</t>
  </si>
  <si>
    <t>10" 107MAT CI 250# FLGDSLNT GLB CV W/316SS TRIM</t>
  </si>
  <si>
    <t>10" 125FCI 125# W/1/8"PF SS BSK</t>
  </si>
  <si>
    <t>10" 125FCS 150# W/1/8" PF SS BSK</t>
  </si>
  <si>
    <t>10" 155M 125# W/1/8" PFSS BSK</t>
  </si>
  <si>
    <t>10" 155M-N 125# W/1/8"PF SS BSK</t>
  </si>
  <si>
    <t>10" 165CI 125# W/1/8" PFSS BSK</t>
  </si>
  <si>
    <t>10" 165-N CI 125# W/1/8"PF SS BSK</t>
  </si>
  <si>
    <t>10" 185CS 150# W/1/8" PFSS BSK</t>
  </si>
  <si>
    <t>10" 186CS 300# W/1/8" PFSS BSK</t>
  </si>
  <si>
    <t>10" 595 125# CI W/1/4" PF SS BSK</t>
  </si>
  <si>
    <t>10" 71AHH3H 125# CI/316/316/ BN 316 SC</t>
  </si>
  <si>
    <t>10" 71UAHB3H 125# CI/316/BRZ/ BN 316/UL APP SC</t>
  </si>
  <si>
    <t>10" 72DHH3H 150# CS/316/316/ BN 316 SC</t>
  </si>
  <si>
    <t>10" 72HHH3H 150# 316/316/316/ BN 316 SC</t>
  </si>
  <si>
    <t>10" 72IHH3H 150# DI/316/316/ BN 316 SC</t>
  </si>
  <si>
    <t>10" 721 CI 125# FLG  TRIPLE FCTN CTRL CV</t>
  </si>
  <si>
    <t>10" 722 DI 300# FLG  TRIPLE FCTN CK VL W/BR TRIM</t>
  </si>
  <si>
    <t>10" 722G DI 300# GRV  END CTRL CV</t>
  </si>
  <si>
    <t>10" 74GIHB3H 300# LOXENDGRV DI/316/BRZ/BN/316</t>
  </si>
  <si>
    <t>10" 752CI 250# W/1/8" PFSS SCN</t>
  </si>
  <si>
    <t>10" 758 125# W/1/8" PF SS SCN</t>
  </si>
  <si>
    <t>10" 758G DI 300# W/1/8"PF SS SCN</t>
  </si>
  <si>
    <t>10" 781CS 150# W/1/8" PFSS SCN</t>
  </si>
  <si>
    <t>10" 781SS 150# W/1/8" PFSS SCN</t>
  </si>
  <si>
    <t>10" 782CS 300# W/1/8" PFSS SCN</t>
  </si>
  <si>
    <t>10" 911U 125# CI W/1/4"PF SS SCN (UL APP)</t>
  </si>
  <si>
    <t>10" X 10" 1011 CI 125# W/1/8" PF; 20ML SS SCN</t>
  </si>
  <si>
    <t>10" X 10" 1012 DI 300#W/1/8" PF; 20ML SS SCN</t>
  </si>
  <si>
    <t>10" X 8" 1011 CI 125# W/1/8" PF; 20ML SS SCN</t>
  </si>
  <si>
    <t>10" X 8" 1012 DI 300# W/1/8" PF; 20ML  SS SCN</t>
  </si>
  <si>
    <t>12" 105MAT CI 125# FLGDSLNT GLB CV W/316SS TRIM</t>
  </si>
  <si>
    <t>12" 105MDT CS 150# FLGDSLNT GLB CVW/316SS TRIM</t>
  </si>
  <si>
    <t>12" 105MHT 150# FLG SLNTGLB CV W/316SS TRIM</t>
  </si>
  <si>
    <t>12" 107MAT CI 250# FLGDSLNT GLB CV W/316SS TRIM</t>
  </si>
  <si>
    <t>12" 155M CI 125# W/1/8"PF SS BSK</t>
  </si>
  <si>
    <t>12" 155M-N CI 125# W/1/8" PF SS BSK</t>
  </si>
  <si>
    <t>12" 165 125# W/1/8" PFSS BSK</t>
  </si>
  <si>
    <t>12" 165-N CI 125# W/1/8"PF SS BSK</t>
  </si>
  <si>
    <t>12" 185CS 150# W/1/8" PFSS BSK</t>
  </si>
  <si>
    <t>12" 186CS 300# W/1/8" PFSS BSK</t>
  </si>
  <si>
    <t>12" 595 125# CI W/1/4"PF SS BSK (UL APP)</t>
  </si>
  <si>
    <t>12" 71AHH3H 125# CI/316/316/ BN 316 SC</t>
  </si>
  <si>
    <t>12" 71UAHB3H 125# CI/316/BRZ/ BN 316/UL APP SC</t>
  </si>
  <si>
    <t>12" 72DHH3H 150# CS/316/316/ BN 316 SC</t>
  </si>
  <si>
    <t>12" 72HHH3H 150# 316/316/316/ BN 316 SC</t>
  </si>
  <si>
    <t>12" 72IHH3H 150# DI/316/316/ BN 316 SC</t>
  </si>
  <si>
    <t>12" 721 CI 125# FLG  TRIPLE FCTN CTRL CV</t>
  </si>
  <si>
    <t>12" 722 DI 300# FLG  TRIPLE FCTN CTRL CV</t>
  </si>
  <si>
    <t>12" 74DHH3H 300# CS/316/316/ BN 316 SC</t>
  </si>
  <si>
    <t>12" 74GIHB3H 300# LOXENDGRV DI/316/BRZ/BN/316</t>
  </si>
  <si>
    <t>12" 752CI 250# W/1/8" PFSS SCN</t>
  </si>
  <si>
    <t>12" 758 CI 125# W/1/8" PF SS SCN</t>
  </si>
  <si>
    <t>12" 758G DI 300# W/1/8"PF SS SCN</t>
  </si>
  <si>
    <t>12" 781CS 150# W/1/8" PFSS SCN</t>
  </si>
  <si>
    <t>12" 781SS 150# W/1/8" PFSS SCN</t>
  </si>
  <si>
    <t>12" 782CS 300# W/1/8" PFSS SCN</t>
  </si>
  <si>
    <t>12" 911U 125# W/1/4" PFSS SCN (UL APP)</t>
  </si>
  <si>
    <t>12" X 10" 1011 CI 125# W/1/8" PF; 20ML SS SCN</t>
  </si>
  <si>
    <t>12" X 12" 1011 CI 125# W1/8" PF; 20ML SS SCN</t>
  </si>
  <si>
    <t>12" X 8" 1011 CI 125# W/1/8" PF; 20ML SS SCN</t>
  </si>
  <si>
    <t>14" 105MAT CI 125# FLGDSLNT GLB CV W/316SS TRIM</t>
  </si>
  <si>
    <t>14" 105MDT CS 150# FLGSLNT GLB CV W/316SS TRIM</t>
  </si>
  <si>
    <t>14"107MAT CI 250# FLGD SLNT GLB CV W/316SS TRIM</t>
  </si>
  <si>
    <t>14" 155M 125# W/1/8" PFSS BSK</t>
  </si>
  <si>
    <t>14" 165 CI 125# W/1/8"PF SS BSK</t>
  </si>
  <si>
    <t>14" 71AHH3H 125# CI/316/316/ BN 316 SC</t>
  </si>
  <si>
    <t>14" 72DHH3H 150# CS/316/316/ BN 316 SC</t>
  </si>
  <si>
    <t>14" 72HHH3H 150# 316/316/316/BN/316 SC</t>
  </si>
  <si>
    <t>14" 72IHH3H 150# DI/316/316/ BN 316 SC</t>
  </si>
  <si>
    <t>14" 721 CI 125# FLG  TRIPLE FCTN CTRL CV</t>
  </si>
  <si>
    <t>14" 752CI 250# W/1/8" PFSS SCN</t>
  </si>
  <si>
    <t>14" 758 CI 125# W/1/8" PF SS SCN</t>
  </si>
  <si>
    <t>14" 781CS 150# W/1/8" PFSS SCN</t>
  </si>
  <si>
    <t>14" 782CS 300# W/1/8" PFSS SCN</t>
  </si>
  <si>
    <t>14" X 10" 1011 CI 125# W/1/8" PF; 20ML SS SCN</t>
  </si>
  <si>
    <t>14" X 12" 1011 CI 125# W/1/8" PF; 20ML SS SCN</t>
  </si>
  <si>
    <t>14" X 14" 1011 CI 125# W/1/8" PF; 20ML SS SCN</t>
  </si>
  <si>
    <t>16" 105MAT CI 125# FLGDSLNT GLB CV W/316SS TRIM</t>
  </si>
  <si>
    <t>16" 105MDT CS 150# FLGDSLNT GLB CV W/316SS TRIM</t>
  </si>
  <si>
    <t>16" 107MAT CI 250# FLGDSLNT GLB CV W/316SS TRIM</t>
  </si>
  <si>
    <t>16" 71AHH3H 125# CI/316/316/ BN 316 SC</t>
  </si>
  <si>
    <t>16" 72HHH3H 150# 316/316/316/ BN 316 SC</t>
  </si>
  <si>
    <t>16" 74DHH3H 300# CS/316/316/ BN 316 SC</t>
  </si>
  <si>
    <t>16" 752CI 250# W/1/8" PFSS SCN</t>
  </si>
  <si>
    <t>16" 758 CI 125# W/1/8"PF SS SCN</t>
  </si>
  <si>
    <t>16" 781CS 150# W/1/8" PFSS SCN</t>
  </si>
  <si>
    <t>16" 782CS 300# W/1/8" PFSS SCN</t>
  </si>
  <si>
    <t>16" X 12" 1011 CI 125# W/1/8" PF; 20ML SS SCN</t>
  </si>
  <si>
    <t>16" X 14" 1011 CI 125# W/1/8" PF; 20ML SS SCN</t>
  </si>
  <si>
    <t>16" X 16" 1011 CI 125# W/1/8" PF; 20ML SS SCN</t>
  </si>
  <si>
    <t>18" 105MDT CS 150# FLGDSLNT GLB CV W/316SS TRIM</t>
  </si>
  <si>
    <t>18" 71AHH3H 125# CI/316/316/ BN 316 SC</t>
  </si>
  <si>
    <t>18" 72DHH3H 150# CS/316/316/ BN 316 SC</t>
  </si>
  <si>
    <t>18" 758 125# W/1/8" PFSS SCN</t>
  </si>
  <si>
    <t>18" 782CS 300# W/1/8" PFSS SCN</t>
  </si>
  <si>
    <t>20" 71AHH3H 125# CI/316/316/ BN 316 SC</t>
  </si>
  <si>
    <t>20" 758 CI 125# W/1/8"PF SS SCN</t>
  </si>
  <si>
    <t>24" 71AHH3H 125# CI/316/316/ BN 316 SC</t>
  </si>
  <si>
    <t>24" 752CI 250# W/1/8"PFSS SCN</t>
  </si>
  <si>
    <t>30" 71AHH3H 125# CI/316/316/ BN 316 SC</t>
  </si>
  <si>
    <t>1" 103MDT CS 300# FLGD SLNT WFR CV W/316SS TRIM</t>
  </si>
  <si>
    <t>2" 758-N CI 125# W/1/16"PF SS SCN</t>
  </si>
  <si>
    <t>2-1/2" 758-N CI 125# W/1/16" PF SS SCN</t>
  </si>
  <si>
    <t>3" 758-N CI 125# W/1/16"PF SS SCN</t>
  </si>
  <si>
    <t>4" 758-N CI 125# W/1/16"PF SS SCN</t>
  </si>
  <si>
    <t>5" 758-N CI 125# W/1/8"PF SS SCN</t>
  </si>
  <si>
    <t>6" 758-N CI 125# W/1/8"PF SS SCN</t>
  </si>
  <si>
    <t>8" 758-N CI 125# W/1/8"PF SS SCN</t>
  </si>
  <si>
    <t>10" 758-N CI 125# W/1/8"PF SS SCN</t>
  </si>
  <si>
    <t>12  758-N CI 125# W/1/8PF SS SCN</t>
  </si>
  <si>
    <t>3" 11M-N CI 250# W/1/16"PF SS SCN</t>
  </si>
  <si>
    <t>2-1/2  11M-N 250# W/1/16PF SS SCN</t>
  </si>
  <si>
    <t>3/4" 758 125# W/1/16"PF SS SCN</t>
  </si>
  <si>
    <t>1" 758 CI 125# W/1/16" PF SS SCN</t>
  </si>
  <si>
    <t>1-1/2" 781CS 150# W/1/16PF SS SCN</t>
  </si>
  <si>
    <t>1/2" 781CS 150# W/1/16"PF SS SCN</t>
  </si>
  <si>
    <t>3/4" 781CS 150# W/1/16"PF SS SCN</t>
  </si>
  <si>
    <t>1" 781CS 150# W/1/16" PFSS SCN</t>
  </si>
  <si>
    <t>1-1/4" 781CS 150# W/1/16"  PF SS SCN</t>
  </si>
  <si>
    <t>1/2" 781SS 150#  W/1/16"PF SS SCN</t>
  </si>
  <si>
    <t>3/4" 781SS 150# W/1/16"PF SS SCN</t>
  </si>
  <si>
    <t>1" 781SS 150# W/1/16" PFSS SCN</t>
  </si>
  <si>
    <t>1-1/4" 781SS 150# W/1/16" PF SS SCN</t>
  </si>
  <si>
    <t>1-1/2" 781SS 150# W/1/16" PF SS SCN</t>
  </si>
  <si>
    <t>3/4" 782CS 300# W/1/16"PF SS SCN</t>
  </si>
  <si>
    <t>1" 782CS 300# W/1/16" PFSS SCN</t>
  </si>
  <si>
    <t>1-1/4" 782CS 300# W/1/16" PF SS SCN</t>
  </si>
  <si>
    <t>1-1/2" 782CS 300# W/1/16" PF SS SCN</t>
  </si>
  <si>
    <t>1/2" 782SS 300# W/1/16"PF SS SCN</t>
  </si>
  <si>
    <t>3/4" 782SS 300# W/1/16"PF SS SCN</t>
  </si>
  <si>
    <t>1" 782SS 300# W/1/16" PFSS SCN</t>
  </si>
  <si>
    <t>1-1/2" 782SS 300# W/1/16" PF SS SCN</t>
  </si>
  <si>
    <t>4" 126FCS 300# W/1/16"PF SS BSK</t>
  </si>
  <si>
    <t>16" 721 CI 125# FLG  TRIPLE FCTN CTRL CV</t>
  </si>
  <si>
    <t>14" 758-N 125# W/1/8" PFSS SCN</t>
  </si>
  <si>
    <t>16" 758-N 125# W/1/8" PFSS SCN</t>
  </si>
  <si>
    <t>6" 126FCS 300# W/1/8" PFSS BSK</t>
  </si>
  <si>
    <t>2" 150 1601-A  CHX CS BN-N</t>
  </si>
  <si>
    <t>CHEXTER</t>
  </si>
  <si>
    <t>2 3/600 1603/1605-A CSBN-N</t>
  </si>
  <si>
    <t>2-1/2  150 1601-A CHX CS BN-N BN N</t>
  </si>
  <si>
    <t>3  150 1601-A  CHX CS BN-N</t>
  </si>
  <si>
    <t>3 3/600 1603/1605A CHXCSS BN</t>
  </si>
  <si>
    <t>4  150 1601-A  CHX CS BN-N</t>
  </si>
  <si>
    <t>4  600 1605-A  CHX CS SFT BN</t>
  </si>
  <si>
    <t>5  150 1601-A  CHX SFTBN-N</t>
  </si>
  <si>
    <t>6  150 1601-A  CHX CS BN-N</t>
  </si>
  <si>
    <t>6  600 1605-A  CHX CS BN-N</t>
  </si>
  <si>
    <t>8  150 1601-A  CHX CS BN-N</t>
  </si>
  <si>
    <t>8  600 1605-A  CHX CS SFT</t>
  </si>
  <si>
    <t>10  150 1601-A  CHX CS BN-N</t>
  </si>
  <si>
    <t>10  600 1605-A  CHX CS SFT</t>
  </si>
  <si>
    <t>12  150 1601-A  CHX CS</t>
  </si>
  <si>
    <t>2  150 1601-AC CHX CS SFT TFE</t>
  </si>
  <si>
    <t>2 3/600 1603/1605-AC CSSS TF</t>
  </si>
  <si>
    <t>2-1/2  150 1601-AC CHXCS SS TFE</t>
  </si>
  <si>
    <t>2-1/2 3/600 1603/1605-AC CS S TFE</t>
  </si>
  <si>
    <t>3 150 1601-AC CHX TFE</t>
  </si>
  <si>
    <t>3 3/600 1603/1605-AC CHX</t>
  </si>
  <si>
    <t>4  150 1601-AC CHX TFE</t>
  </si>
  <si>
    <t>4  300 1603-AC CHX TFE</t>
  </si>
  <si>
    <t>5  150 1601-AC CHX CS SFT TF</t>
  </si>
  <si>
    <t>6  150 1601-AC CHX TFE</t>
  </si>
  <si>
    <t>6  300 1603-AC CHX SFTTFE</t>
  </si>
  <si>
    <t>6  600 1605-AC CS SFT ST</t>
  </si>
  <si>
    <t>8 150 1601-AC CHX TFE</t>
  </si>
  <si>
    <t>8  600 1605-AC CHX CS SFT ST</t>
  </si>
  <si>
    <t>10  150 1601-AC CS TFE</t>
  </si>
  <si>
    <t>12  150 1601-AC CHX CS SFT</t>
  </si>
  <si>
    <t>12  600 1605-AC CHX CS SFT ST</t>
  </si>
  <si>
    <t>2  150 1601-C  CHX TFE</t>
  </si>
  <si>
    <t>2 3/600 1603/1605-C  CHX TFE</t>
  </si>
  <si>
    <t>3  150 1601-C  CHX TFE</t>
  </si>
  <si>
    <t>3 600 1605-C CHX TFE</t>
  </si>
  <si>
    <t>4  150 1601-C  CHX SFTTFE</t>
  </si>
  <si>
    <t>4  300 1603-C  CHX 316SS TFE</t>
  </si>
  <si>
    <t>5  150 1601-C  CHX 316SS TFE</t>
  </si>
  <si>
    <t>6  150 1601-C  CHX TFE</t>
  </si>
  <si>
    <t>6  300 1603-C  CHX 316SS TFE</t>
  </si>
  <si>
    <t>8  150 1601-C  CHX</t>
  </si>
  <si>
    <t>10  150 1601-C  CHX 316SS SFT</t>
  </si>
  <si>
    <t>10  300 1603-C  CHX 316SS SFT</t>
  </si>
  <si>
    <t>12  150 1601-C  CHX 316SS SFT</t>
  </si>
  <si>
    <t>2  125 1600-D  CHX CI BN-N</t>
  </si>
  <si>
    <t>3  125 1600-D  CHX CI BN-N</t>
  </si>
  <si>
    <t>3  250 1602-D  CHX CI BN-N</t>
  </si>
  <si>
    <t>4  125 1600-D  CHX CI SFT BN</t>
  </si>
  <si>
    <t>4  250 1602-D  CHX CI BN-N</t>
  </si>
  <si>
    <t>5  125 1600-D  CHX CI BN-N</t>
  </si>
  <si>
    <t>5  250 1602-D  CHX CI SFT BN</t>
  </si>
  <si>
    <t>6  125 1600-D  CHX CI SFT BN</t>
  </si>
  <si>
    <t>8  125 1600-D  CHX CI BN</t>
  </si>
  <si>
    <t>8  250 1602-D  CHX CI SFT</t>
  </si>
  <si>
    <t>10  125 1600-D  CHX CI</t>
  </si>
  <si>
    <t>3" 166DI 300# W/1/16" PFSS BSK</t>
  </si>
  <si>
    <t>6" 166DI 300# W/1/8" PFSS BSK</t>
  </si>
  <si>
    <t>8" 166DI 300# W/1/8" PFSS BSK</t>
  </si>
  <si>
    <t>2-1/2" 166DI 300# W/1/16" PF SS BSK</t>
  </si>
  <si>
    <t>3/4" 125FSS 150# W/1/16"PF SS BSK</t>
  </si>
  <si>
    <t>3/8  581SS-N 600# W/1/16PF SS SCN</t>
  </si>
  <si>
    <t>1/4" 11M 250# W/5/32" PF; 100ML SS SCN</t>
  </si>
  <si>
    <t>3/8" 11M 250# W/5/32" PF; 100ML SS SCN</t>
  </si>
  <si>
    <t>1/2" 11M 250# W/5/32" PF; 40ML SS SCN</t>
  </si>
  <si>
    <t>1/2" 11M 250# W/5/32" PF; 100ML SS SCN</t>
  </si>
  <si>
    <t>1/2" 581CS 600# W/5/32"PF; 40ML SS SCN</t>
  </si>
  <si>
    <t>1/2" 581CS 600# W/5/32"PF; 100ML SS SCN</t>
  </si>
  <si>
    <t>1/2" 581SS 600# W/5/32"PF; 40ML SS SCN</t>
  </si>
  <si>
    <t>1/2" 581SS 600# W/5/32"PF; 100ML SS SCN</t>
  </si>
  <si>
    <t>1/2" 582CS 600# W/5/32"PF; 40ML SS SCN</t>
  </si>
  <si>
    <t>1/2" 582CS 600# W/5/32"PF; 100ML SS SCN</t>
  </si>
  <si>
    <t>1/2" 582SS 600# W/5/32"PF; 40ML SS SCN</t>
  </si>
  <si>
    <t>1/2" 582SS 600# W/5/32"PF; 100ML SS SCN</t>
  </si>
  <si>
    <t>3/4" 11M 250# W/5/32" PF; 40ML SS SCN</t>
  </si>
  <si>
    <t>3/4" 11M 250# W/5/32"PF; 100ML SS SCN</t>
  </si>
  <si>
    <t>3/4" 581CS 600# W/5/32"PF; 40ML SS SCN</t>
  </si>
  <si>
    <t>3/4" 581CS 600# W/5/32"PF; 100ML SS SCN</t>
  </si>
  <si>
    <t>3/4" 581SS 600# W/5/32"PF; 40ML SS SCN</t>
  </si>
  <si>
    <t>3/4" 581SS 600# W/5/32"PF; 100ML SS SCN</t>
  </si>
  <si>
    <t>3/4" 582CS 600# W/5/32"PF; 100ML SS SCN</t>
  </si>
  <si>
    <t>1" 11M 250# W/5/32" PF;40ML SS SCN</t>
  </si>
  <si>
    <t>1" 11M 250# W/5/32" PF;100ML SS SCN</t>
  </si>
  <si>
    <t>1" 125CI 125# W/5/32" PF; 100ML SS BSK</t>
  </si>
  <si>
    <t>1" 581CS 600# W/5/32" PF; 100ML SS SCN</t>
  </si>
  <si>
    <t>1" 581SS 600# W/5/32" PF; 40ML SS SCN</t>
  </si>
  <si>
    <t>1" 582CS 600# W/5/32" PF; 40ML SS SCN</t>
  </si>
  <si>
    <t>1" 582CS 600# W/5/32" PF; 100ML SS SCN</t>
  </si>
  <si>
    <t>1" 582SS 600# W/5/32" PF; 100ML SS SCN</t>
  </si>
  <si>
    <t>1-1/4" 11M 250# W/5/32"PF; 40ML SS SCN</t>
  </si>
  <si>
    <t>1-1/4" 11M 250# W/5/32"PF; 100ML SS SCN</t>
  </si>
  <si>
    <t>1-1/2" 11M 250# W/5/32"PF; 40ML SS SCN</t>
  </si>
  <si>
    <t>1-1/2" 11M 250# W/5/32"PF; 100ML SS SCN</t>
  </si>
  <si>
    <t>1-1/2" 125CI 125# W/5/32" PF; 40ML SS BSK</t>
  </si>
  <si>
    <t>1-1/2" 581CS 600# W/5/32" PF; 40ML SS SCN</t>
  </si>
  <si>
    <t>1-1/2" 581CS 600# W/5/32" PF; 100ML SS SCN</t>
  </si>
  <si>
    <t>1-1/2" 581SS 600# W/5/32" PF; 100ML SS SCN</t>
  </si>
  <si>
    <t>1-1/2" 582CS 600# W/5/32" PF; 40ML SS SCN</t>
  </si>
  <si>
    <t>2" 11M 250# W/5/32" PF;40ML SS SCN</t>
  </si>
  <si>
    <t>2" 11M 250# W/5/32" PF;100ML SS SCN</t>
  </si>
  <si>
    <t>2" 125CI 125# W/5/32" PF; 40ML SS BSK</t>
  </si>
  <si>
    <t>2" 125CI 125# W/5/32" PF; 100ML SS BSK</t>
  </si>
  <si>
    <t>2" 251DI 300# W/5/32" PF; 40ML SS SCN</t>
  </si>
  <si>
    <t>2" 581CS 600# W/5/32" PF; 40ML SS SCN</t>
  </si>
  <si>
    <t>2" 581CS 600# W/5/32" PF; 100ML SS SCN</t>
  </si>
  <si>
    <t>2" 582CS 600# W/5/32" PF; 40ML SS SCN</t>
  </si>
  <si>
    <t>2" 582CS 600# W/5/32" PF; 100ML SS SCN</t>
  </si>
  <si>
    <t>2" 758 125# W/5/32" PF;40ML SS SCN</t>
  </si>
  <si>
    <t>2" 764CS 600# W/5/32" PF; 40ML SS SCN</t>
  </si>
  <si>
    <t>2" 764CS 600# W/5/32" PF; 100ML SS SCN</t>
  </si>
  <si>
    <t>2" 781CS 150# W/5/32" PF; 40ML SS SCN</t>
  </si>
  <si>
    <t>2" 781CS 150# W/5/32" PF; 100ML SS SCN</t>
  </si>
  <si>
    <t>2" 782CS 300# W/5/32" PF; 40ML SS SCN</t>
  </si>
  <si>
    <t>2" 782CS 300# W/5/32" PF; 100ML SS SCN</t>
  </si>
  <si>
    <t>3" 125CI 125# W/5/32" PF; 40ML SS BSK</t>
  </si>
  <si>
    <t>3" 185SS 150# W/5/32" PF; 100ML SS BSK</t>
  </si>
  <si>
    <t>3" 758 125# W/5/32" PF;40ML SS SCN</t>
  </si>
  <si>
    <t>3" 758 125# W/5/32" PF;100ML SS SCN</t>
  </si>
  <si>
    <t>3" 764CS 600# W/5/32"PF; 40ML SS SCN</t>
  </si>
  <si>
    <t>3" 782CS 300# W/5/32" PF; 100ML SS SCN</t>
  </si>
  <si>
    <t>4" 185CS 150# W/5/32" PF; 40ML SS BSK</t>
  </si>
  <si>
    <t>4" 758 CI 125# W/5/32" PF; 40ML SS SCN</t>
  </si>
  <si>
    <t>4" 758 CI 125# FLG  Y STR 5/32" PF 100ML SS</t>
  </si>
  <si>
    <t>4" 781CS 150# W/5/32" PF; 40ML SS SCN</t>
  </si>
  <si>
    <t>4" 781CS 150# W/5/32" PF; 100ML SS SCN</t>
  </si>
  <si>
    <t>6" 758 CI 125# W/5/32" PF; 40ML SS SCN</t>
  </si>
  <si>
    <t>6" 758 CI 125# W/5/32" PF; 100ML SS SCN</t>
  </si>
  <si>
    <t>6" 781CS 150# W/5/32" PF; 40ML 316SS SCN</t>
  </si>
  <si>
    <t>6" 781CS 150# W/ 5/32"PF; 100ML SS SCN</t>
  </si>
  <si>
    <t>3/4" 251DI 300# DI SCWDYSTR 5/32"PF 100 ML SS</t>
  </si>
  <si>
    <t>1/2" 251DI 300# DI SCWDYSTR 5/32"PF 100MLSS SCN</t>
  </si>
  <si>
    <t>3/4" 251DI 300# DI SCWDYSTR 5/32"PF 40MLSS SCN</t>
  </si>
  <si>
    <t>1/2" 251DI 300# DI SCWDYSTR 5/32"PF 40 ML SS</t>
  </si>
  <si>
    <t>3/4" 582SS 600# W/5/32"PF; 100ML SS SCN</t>
  </si>
  <si>
    <t>2" 581SS 600# W/5/32" PF; 40ML SS SCN</t>
  </si>
  <si>
    <t>3" 155M 125# W/5/32" PF;40ML SS BSK</t>
  </si>
  <si>
    <t>1-1/4" 251 DI 300# SCRDYSTR W/5/32"PF;40MLSS</t>
  </si>
  <si>
    <t>3" 11M CI 250# W/5/32" PF; 100ML SS SCN</t>
  </si>
  <si>
    <t>1" 781CS 150# W/5/32" PF; 100ML SS SCN</t>
  </si>
  <si>
    <t>2" 781SS 150# W/5/32" PF; 40ML SS SCN</t>
  </si>
  <si>
    <t>4" 764CS 600# W/ 5/32"PF100 ML SS SCN</t>
  </si>
  <si>
    <t>1-1/2" 91-AT CI SLNT CVW/316SS TRIM</t>
  </si>
  <si>
    <t>1/4" 581SS 600# THD Y STR 5/32" PF  100 ML SS</t>
  </si>
  <si>
    <t>2" 251 DI 300# W/5/32" PF; 100ML SS SCN</t>
  </si>
  <si>
    <t>1" 125SS 200 PSI WOG SCRBSK STR W/100MSH LND SS</t>
  </si>
  <si>
    <t>8" 781CS 150# W/5/32" PF; 40ML SS SCN</t>
  </si>
  <si>
    <t>1-1/4" 581CS 600# W/5/32" PF; 100ML SS SCN</t>
  </si>
  <si>
    <t>4" 752CI 250# FLG  Y STR5/32" PF  40 ML SS SCN</t>
  </si>
  <si>
    <t>6" 185CS 150# W/5/32" PF; 40ML SS BSK</t>
  </si>
  <si>
    <t>3/8" 11M 250# W/5/32" PF; 40ML SS SCN</t>
  </si>
  <si>
    <t>1" 781CS 150# W/5/32" PF; 40ML SS SCN</t>
  </si>
  <si>
    <t>4" 764CS 600# W/5/32" PF; 40ML SS SCN</t>
  </si>
  <si>
    <t>3" 125FCI 125# FLG BSKSTR 5/32"PF 40ML SS BSK</t>
  </si>
  <si>
    <t>2-1/2" 11M CI 250# SCWDY STR W/40 MSH LND (SIN)</t>
  </si>
  <si>
    <t>2-1/2" 781 CS 150# FLG YSTR 5/32"PF 100MLSS SCN</t>
  </si>
  <si>
    <t>1-1/2" 581SS 600# THD YSTR 5/32" PF  40 ML SS</t>
  </si>
  <si>
    <t>8" 758 CI 125# FLG  Y STR 5/32" PF  40 ML SS</t>
  </si>
  <si>
    <t>10" 758 125# W/5/32" PF;40ML SS SCN</t>
  </si>
  <si>
    <t>2" 185CS 150# W/5/32" PF; 40ML SS BSK</t>
  </si>
  <si>
    <t>2" 581SS 600# W/5/32"PF; 100ML SS SCN</t>
  </si>
  <si>
    <t>3" 165 CI 125# FLG  BSKSTR 5/32" PF  40ML SS</t>
  </si>
  <si>
    <t>3" 11M CI 250# SCWD Y STR W/ 5/32" PF  40 ML SS</t>
  </si>
  <si>
    <t>1" 581SS 600# W/5/32" PF; 100ML SS SCN</t>
  </si>
  <si>
    <t>3" 782SS 300# W/ 5/32"PF; 100ML SS SCN</t>
  </si>
  <si>
    <t>1-1/2" 125SS 200 PSI WOGW/5/32" PF; 100ML SS BS</t>
  </si>
  <si>
    <t>1-1/4" 581CS 600# W/5/32" PF; 40ML SS SCN</t>
  </si>
  <si>
    <t>4" 165 CI 125# W/5/32"PF; 40ML SS BSK</t>
  </si>
  <si>
    <t>1-1/2" 582SS 600# W/5/32" PF; 100ML SS SCN</t>
  </si>
  <si>
    <t>1-1/2" 125FCS 150# W/5/32" PF; 40ML SS SCN</t>
  </si>
  <si>
    <t>8" 782CS 300# W/5/32" PF; 100ML SS SCN</t>
  </si>
  <si>
    <t>3/4" 582CS 600# W/5/32"PF; 40ML SS SCN</t>
  </si>
  <si>
    <t>3/4" 582 SS 600# SW Y STR W/5/32" PF; 40ML SS BS</t>
  </si>
  <si>
    <t>2-1/2" 781 CS 150# FLGY STR 5/32" PF  40ML SS</t>
  </si>
  <si>
    <t>1-1/2" 781 CS 150# FLGY  STR 5/32" PF  40ML SS</t>
  </si>
  <si>
    <t>1" 781SS 150# W/5/32" PF; 40ML SS SCN</t>
  </si>
  <si>
    <t>6" 165 CI 125# FLG  BSKSTR 5/32" PF  40ML SS</t>
  </si>
  <si>
    <t>8" 752CI 250# FLG  Y STR5/32" PF  100ML SS</t>
  </si>
  <si>
    <t>8" 186CS 300# W/5/32" PF; 40ML SS</t>
  </si>
  <si>
    <t>1/4" 11M 250# W/5/32" PF; 40ML SS SCN</t>
  </si>
  <si>
    <t>4" 125FCI 125# W/5/32" PF; 40ML SS BSK</t>
  </si>
  <si>
    <t>4" 186-CS 300# FLG  BSKSTR 5/32" PF  40ML SS</t>
  </si>
  <si>
    <t>1/2" 125CI 125# W/5/32"PF; 40ML SS BSK</t>
  </si>
  <si>
    <t>2-1/2" 758 125# W/5/32"PF; 40ML SS SCN</t>
  </si>
  <si>
    <t>4" 782CS 300# W/5/32" PF; 40ML SS SCN</t>
  </si>
  <si>
    <t>2" 125FCS 150# W/5/32"PF; 100ML SS BSK</t>
  </si>
  <si>
    <t>3" 125FCI 125# FLG  BSKSTR 5/32" PF  100ML SS</t>
  </si>
  <si>
    <t>2" 125FSS 150# W/5/32"PF; 100ML SS BSK</t>
  </si>
  <si>
    <t>1-1/2" 781 SS 150# FLGY  STR 5/32" PF  100ML S</t>
  </si>
  <si>
    <t>4" 782 CS 300# FLG  Y STR 5/32" PF 100ML SS</t>
  </si>
  <si>
    <t>8" 165 CI 125# FLG  BSKSTR 5/32" PF 40ML SS</t>
  </si>
  <si>
    <t>2" 165 CI 125# FLG  BSKSTR 5/32" PF  40ML SS</t>
  </si>
  <si>
    <t>3" 764 CS 600# FLG  Y STR 5/32" PF  100ML SS</t>
  </si>
  <si>
    <t>6" 752CI 250# FLG  Y STR5/32" PF  100ML SS</t>
  </si>
  <si>
    <t>3/8" 581 SS 600# THD Y STR 5/32" PF 40ML SS</t>
  </si>
  <si>
    <t>6" 764 CS 600# FLG  Y STR 5/32" PF 100ML SS</t>
  </si>
  <si>
    <t>10" 758 CI 125# FLG  Y STR 5/32" PF 100 ML SS</t>
  </si>
  <si>
    <t>10"X10" 1011G DI SUC DIFFW/150# FLGD OUTL&amp;GRV IN</t>
  </si>
  <si>
    <t>3" 781 SS 150# FLG  Y STR 5/32" PF 40 ML SS</t>
  </si>
  <si>
    <t>2-1/2" 758 CI 125# FLGY STR 5/32" PF  100ML SS</t>
  </si>
  <si>
    <t>1-1/2" 781SS 150# W/5/32" PF; 40ML SS SCN</t>
  </si>
  <si>
    <t>3/4" 781CS 150# W/5/32"PF; 100ML SS SCN</t>
  </si>
  <si>
    <t>1/4" 581SS 600# THD Y STR 5/32" PF 40ML SS</t>
  </si>
  <si>
    <t>3/4" 781CS 150# W/5/32"PF; 40ML SS SCN</t>
  </si>
  <si>
    <t>3/4" 781SS 150# W/5/32"PF; 40ML SS SCN</t>
  </si>
  <si>
    <t>1" 582 SS 600# SKT WELDY STR W/ 5/32" PF  40 ML</t>
  </si>
  <si>
    <t>1" 125SS 200 PSI WOG SCWD BSK STR 5/32"PF 40MLSS</t>
  </si>
  <si>
    <t>1" 781SS 150# W/5/32" PF; 100ML SS SCN</t>
  </si>
  <si>
    <t>6" 782CS 300# W/5/32" PF; 40ML SS SC</t>
  </si>
  <si>
    <t>1" 782CS 300# W/5/32" PF; 100ML SS SCN</t>
  </si>
  <si>
    <t>1/4" 581SS 600# THD Y STR</t>
  </si>
  <si>
    <t>2" 781 SS 150# FLG  Y STR W/ 5/32" PF  100ML SS</t>
  </si>
  <si>
    <t>3" 781 SS 150# FLG  Y STR W/5/32" PF  100ML SS S</t>
  </si>
  <si>
    <t>3" 781 CS 150# FLG YSTRW/5/32"PF 40ML 316SS SCN</t>
  </si>
  <si>
    <t>6" 782CS 300# W/5/32" PF; 100ML SS SCN</t>
  </si>
  <si>
    <t>1-1/4" 582 CS 600# SW YSTR W/5/32"PF 100MLSS SCN</t>
  </si>
  <si>
    <t>2" 125FCS 150# W/5/32" PF; 40ML SS BSK</t>
  </si>
  <si>
    <t>1" 125CS 200 PSI W/5/32"PF; 40ML SS BSK</t>
  </si>
  <si>
    <t>4" 781SS 150# W/5/32" PF; 40ML SS SCN</t>
  </si>
  <si>
    <t>2" 125FSS 150# W/5/32" PF; 40ML SS BSK</t>
  </si>
  <si>
    <t>1" 764CS 600# W/5/32" PF; 40ML SS SCN</t>
  </si>
  <si>
    <t>10" 185CS 150# FLG BSKTW/ 5/32" PF  40ML SS BSK</t>
  </si>
  <si>
    <t>1-1/2" 781CS 150# W/5/32" PF; 100ML SS SCN</t>
  </si>
  <si>
    <t>3/4" 782SS 300# W/5/32"PF; 40ML SS SCN</t>
  </si>
  <si>
    <t>2-1/2" 781SS 150# FLG YSTR W/5/32"PF 40MLSS SCN</t>
  </si>
  <si>
    <t>4" 125FSS 150# W/5/32" PF; 100ML SS BSK</t>
  </si>
  <si>
    <t>3/4" 125CI 125# W/5/32"PF; 100ML SS BSK</t>
  </si>
  <si>
    <t>6" 125FCS 150# FLG BSKSTR W/5/32"PF;100MLSS BSK</t>
  </si>
  <si>
    <t>2" 782SS 300# FLG Y STRW/5/32" PF  100ML SS SCN</t>
  </si>
  <si>
    <t>6" 764CS 600# FLG Y STRW/ 5/32" PF  40ML SS SCN</t>
  </si>
  <si>
    <t>2  88IHH61 DI/316S/316D/EPM  /10 POS HDL BFV E</t>
  </si>
  <si>
    <t>BUTTERFLY- MUELLER</t>
  </si>
  <si>
    <t>2.5  88IHH61 DI/316S/316D/ EPM 10 POS HDL BFV E</t>
  </si>
  <si>
    <t>3  88IHH61 DI/316S/316D/EPM 10 POS HDL BFV E</t>
  </si>
  <si>
    <t>4  88IHH61 DI/316S/316D/ EPM 10 POS HDL BFV E</t>
  </si>
  <si>
    <t>5.0  88IHH61 DI/316S/316D/ EPM 10 POS HDL BFV E</t>
  </si>
  <si>
    <t>6  88IHH61 DI/316S/316D/EPM 10 POS HDL BFV</t>
  </si>
  <si>
    <t>8  88IHH61 DI/316SS/316SS/EPM W/10 POS HDL B</t>
  </si>
  <si>
    <t>10" 88IHH61 DI/316S/316D/ EPM /10 POS HDL BFV E</t>
  </si>
  <si>
    <t>8  88IHH65 DI/316SS316SS/EPM W/GO BFV</t>
  </si>
  <si>
    <t>10  88IHH65 DI/316S/316D/ EPM /W/ GO BFV</t>
  </si>
  <si>
    <t>14  88IPH65 DI 431S/316D/ EPM  SEAT, GO BFV</t>
  </si>
  <si>
    <t>16  88IPH65 DI 431S/316D/ EPM  SEAT, GO BFV</t>
  </si>
  <si>
    <t>18  88IPH65 DI 431S/316D/ EPM  SEAT, GO BFV</t>
  </si>
  <si>
    <t>20  88IPH65 DI 431S/316D/ EPM  SEAT, GO BFV</t>
  </si>
  <si>
    <t>24  88IPH65 DI 431S/316D/ EPM  SEAT, GO BFV</t>
  </si>
  <si>
    <t>30  88IPH65 DI 431S/316D/ EPM  SEAT, GO BFV</t>
  </si>
  <si>
    <t>12  88IHH65 DI/316S/316D/ EPM /W/ GO BFV</t>
  </si>
  <si>
    <t>1-1/2" 758CI 40ML SS,5/32" PF (SIN)</t>
  </si>
  <si>
    <t>6" 186CS 300# FLG BSKSTRW/5/32"PF 40 ML SS BSK</t>
  </si>
  <si>
    <t>2" 782SS 300# W/5/32" PF; 40ML SS SCN</t>
  </si>
  <si>
    <t>4" 125FCI 125# W/5/32" PF; 100ML SS BSK</t>
  </si>
  <si>
    <t>2" 752CI 250# W/5/32" PF; 40ML SS SCN</t>
  </si>
  <si>
    <t>2-1/2" 752CI 250# W/5/32" PF; 100ML SS SCN</t>
  </si>
  <si>
    <t>3/8" 581CS 600# W/5/32"PF; 40ML SS SCN</t>
  </si>
  <si>
    <t>1/2" 781CS 150# W/5/32"PF; 40ML SS SCN</t>
  </si>
  <si>
    <t>6" 781SS 150#  W/5/32"PF; 40ML SS SCN</t>
  </si>
  <si>
    <t>1-1/4" 781SS 150# FLG YSTR,5/32"PF 40ML SS SCN</t>
  </si>
  <si>
    <t>3" 186CS 300# FLG BSK STR W/5/32"PF 100ML SS BSK</t>
  </si>
  <si>
    <t>16" 722 DI 300# FLG  TRIPLE FCTN CTRL CV</t>
  </si>
  <si>
    <t>3/8" 581SS 600# W/5/32"PF; 100ML SS SCN</t>
  </si>
  <si>
    <t>1/2" 781CS 150# W/5/32"PF; 100ML SS SCN</t>
  </si>
  <si>
    <t>6  88IHH65 DI/316S/316D/EPM   W/ GO BFV</t>
  </si>
  <si>
    <t>3" 155M 125# W/5/32" PF;100ML SS BSK</t>
  </si>
  <si>
    <t>5" 782CS 300# W/5/32" PF; 40ML SS SCN</t>
  </si>
  <si>
    <t>6" 125FCI 125# FLG BSK STR W/5/32"PF;40 MLSS BSK</t>
  </si>
  <si>
    <t>6" 781SS 150# W/5/32" PF; 100ML SS SCN</t>
  </si>
  <si>
    <t>4"782SS 300#SS FLG Y STRW/5/32"PF; 40ML SS SCN</t>
  </si>
  <si>
    <t>6" 186CS 300# FLG BSK STR W/5/32"PF 100 ML 316SS</t>
  </si>
  <si>
    <t>8" 782 CS 300# FLG Y STRW/5/32" PF  40ML SS SCN</t>
  </si>
  <si>
    <t>1" 125FCS 150# W/5/32" PF; 40ML SS BSK</t>
  </si>
  <si>
    <t>1" 251DI 300# W/5/32" PF; 100ML SS SCN</t>
  </si>
  <si>
    <t>2" 752CI 250# FLG Y STRW/5/32"PF;100MSH LND SCN</t>
  </si>
  <si>
    <t>1/2" 581SS-N 600# W/1/16" PF SS SCN</t>
  </si>
  <si>
    <t>3" X 2-1/2" 1012 DI 300#FLG SUC DIFF</t>
  </si>
  <si>
    <t>3" 781CS-N 150# W/1/16"PF SS SCN</t>
  </si>
  <si>
    <t>6" 781CS-N 150# W/1/8"PF SS SCN</t>
  </si>
  <si>
    <t>2" 781CS-N 150# W/1/16"PF SS SCN</t>
  </si>
  <si>
    <t>3/4" 582CS-N 600# SW YSTR</t>
  </si>
  <si>
    <t>1" 582CS-N 600# SW Y STR</t>
  </si>
  <si>
    <t>2" 582CS-N 600# SW Y STR</t>
  </si>
  <si>
    <t>4" 781CS-N 150# W/1/16"PF SS SCN</t>
  </si>
  <si>
    <t>1-1/2" 581CS-N 600# W/1/16" PF SS SCN</t>
  </si>
  <si>
    <t>1" 581SS-N 600# W/1/16"PF SS SCN</t>
  </si>
  <si>
    <t>4" 782CS-N 300# W/1/16"PF SS SCN</t>
  </si>
  <si>
    <t>3" 782CS-N 300# W/1/16"PF SS SCN</t>
  </si>
  <si>
    <t>1/2" 582CS-N 600# W/1/16" PF SS SCN</t>
  </si>
  <si>
    <t>1-1/4" 582CS-N 600# W/1/16" PF SS SCN</t>
  </si>
  <si>
    <t>1/4" 251DI 300# W/1/16"PF SS SCN</t>
  </si>
  <si>
    <t>1/2  581CS-N 600# W/1/16PF SS SCN</t>
  </si>
  <si>
    <t>1/2  582SS-N 600# W/1/16PF SS SCN</t>
  </si>
  <si>
    <t>3/4  581CS-N 600# W/1/16PF SS SCN</t>
  </si>
  <si>
    <t>3/4" 581SS-N 600# W/1/16" PF SS SCN</t>
  </si>
  <si>
    <t>3/4  582SS-N 600# W/1/16PF SS SCN</t>
  </si>
  <si>
    <t>3/4" 792SDH 150# W/1/16"PF SS BSK</t>
  </si>
  <si>
    <t>1" 581CS-N 600# W/1/16"PF SS SCN</t>
  </si>
  <si>
    <t>1" 582SS-N 600# W/1/16"PF SS SCN</t>
  </si>
  <si>
    <t>1-1/4" 581SS-N 600# W/1/16" PF SS SCN</t>
  </si>
  <si>
    <t>1-1/4" 582SS-N 600# W/1/16" PF SS SCN</t>
  </si>
  <si>
    <t>1-1/2" 581SS-N 600# W/1/16" PF SS SCN</t>
  </si>
  <si>
    <t>1-1/2" 582CS-N 600# W/1/16" PF SS SCN</t>
  </si>
  <si>
    <t>1-1/2" 582SS-N 600# W/1/16" PF SS SCN</t>
  </si>
  <si>
    <t>2" 107MAT CI 250# FLGDSLNT GLB CHK VLV W/316SS</t>
  </si>
  <si>
    <t>2" 581CS-N 600# W/1/16"PF SS SCN</t>
  </si>
  <si>
    <t>2" 581SS-N 600# W/1/16"PF SS SCN</t>
  </si>
  <si>
    <t>2" 582SS-N 600# W/1/16"PF SS SCN</t>
  </si>
  <si>
    <t>2" X 1-1/2" 1011G DI 150# W/5/32" PF; 20ML SS</t>
  </si>
  <si>
    <t>2-1/2" 72IHH3H 150# DI/316/316/ BN 316 SC</t>
  </si>
  <si>
    <t>3" X 3" 1012 DI 300# W/5/32" PF; 20ML SS SCN</t>
  </si>
  <si>
    <t>5" 72IHH3H 150# DI/316/316/ BN 316 SC</t>
  </si>
  <si>
    <t>14" 722 DI 300# FLG  TRIPLE FCTN CTRL CV</t>
  </si>
  <si>
    <t>1/2" 782CS 300# W/ 1/16"PF SS SCN</t>
  </si>
  <si>
    <t>2" 126FCS 300# W/1/16"PF SS BSK</t>
  </si>
  <si>
    <t>10  600 1605-AC CHX SFT</t>
  </si>
  <si>
    <t>14  125 1600-D  CHX CI</t>
  </si>
  <si>
    <t>2-1/2" 781CS-N 150# W/1/16" PF SS SCN</t>
  </si>
  <si>
    <t>8" 781CS-N 150# W/1/8"PF SS SCN</t>
  </si>
  <si>
    <t>2" 782CS-N 300# W/1/16"PF SS SCN</t>
  </si>
  <si>
    <t>2-1/2" 782CS-N 300# W/1/16" PF SS SCN</t>
  </si>
  <si>
    <t>6" 782CS-N 300# W/1/8"PF SS SCN</t>
  </si>
  <si>
    <t>8" 782CS-N 300# W/1/8" PF SS SCN</t>
  </si>
  <si>
    <t>1-1/4" 581SS 600# THRD YSTR W/ 5/32" PF  40ML SS</t>
  </si>
  <si>
    <t>6" 155M CI 125# FLG BSKTSTR W/5/32" PF;100 MSH L</t>
  </si>
  <si>
    <t>4" 781 SS 150# FLG  Y STR W/100 MSH LND SS SCN</t>
  </si>
  <si>
    <t>1/2" 782SS 300# W/5/32"PF; 100ML SS SCN</t>
  </si>
  <si>
    <t>1/2" 781SS 150# W/5/32"PF 100ML SS SCN</t>
  </si>
  <si>
    <t>10" 781CS-N 150# W/1/8"PF SS SCN</t>
  </si>
  <si>
    <t>12" 782CS-N 300# W/1/8"PF SS SCN</t>
  </si>
  <si>
    <t>3" 781 CS 150# FLG Y STR W/100 MSH LND SS SCN</t>
  </si>
  <si>
    <t>2-1/2" 722 DI 300# FLGDTRIPLE FCTN CTRL CV</t>
  </si>
  <si>
    <t>5" 125FSS 150# W/1/8" PFSS BSK</t>
  </si>
  <si>
    <t>8" X 8" 1011G 150# W/1/8" PF; 20ML SS SCN</t>
  </si>
  <si>
    <t>5" 101MDT CS 150# FLGSLNT WFR CV W/316SS TRIM</t>
  </si>
  <si>
    <t>2" 582SS 600# SW W/40MLSS, 5/32" PF SCN</t>
  </si>
  <si>
    <t>2" 74DHH3H 300" CS/316/316/BN/316 SC</t>
  </si>
  <si>
    <t>2-1/2 125 1600-D CHX CIBN</t>
  </si>
  <si>
    <t>2-1/2" 11M 250# W/5/32"PF; 100ML SS SCN</t>
  </si>
  <si>
    <t>3" 125SS 200 PSI W/5/32"PF; 40ML SS BSK</t>
  </si>
  <si>
    <t>10" 125FSS 150# FLG BSKSTR</t>
  </si>
  <si>
    <t>6" 72HHH3W 150# 316/316/316/BN INC SC</t>
  </si>
  <si>
    <t>1-1/2" 251DI 300# W/5/32" PF; 40ML SS SCN</t>
  </si>
  <si>
    <t>2" 125SS 200 PSI W/5/32"PF; 40ML 316SS BSK</t>
  </si>
  <si>
    <t>3/4" 781SS 150# W/5/32"PF; 100ML SS SCN</t>
  </si>
  <si>
    <t>6" 165 CI 125# W/5/32"PF; 100ML SS BSK</t>
  </si>
  <si>
    <t>3/4" 782CS 300# W/5/32"PF; 40ML SS SCN</t>
  </si>
  <si>
    <t>3" 752 CI 250# W/5/32"PF; 40ML SS SCN</t>
  </si>
  <si>
    <t>14" 74DHH3H 300# CS/316/316/BN 316 SC</t>
  </si>
  <si>
    <t>1" 782SS 300# W/5/32"PF; 40ML SS SCN</t>
  </si>
  <si>
    <t>1" 125FCI 125# W/5/32"PF; 40ML SS BSK</t>
  </si>
  <si>
    <t>1-1/2" 782SS 300# W/5/32" PF; 40ML SS SCN</t>
  </si>
  <si>
    <t>1/2" LF352 SLCN BRZ W/20MSH SS SCN</t>
  </si>
  <si>
    <t>3/4" LF352 SLCN BRZ W/20MSH SS SCN</t>
  </si>
  <si>
    <t>1" LF352 SLCN BRZ W/20 MSH SS SCN</t>
  </si>
  <si>
    <t>1-1/4" LF352 SLCN BRZW/20 MSH SS SCN</t>
  </si>
  <si>
    <t>3" LF352 SLCN BRZ SCWD YSTR</t>
  </si>
  <si>
    <t>1/2" LF358S SCLN BRZ W/20 MSH SS SCN</t>
  </si>
  <si>
    <t>3/4" LF358S SLCN BRZ SLDY STR</t>
  </si>
  <si>
    <t>1" LF358S SLCN BRZ W/20MSH SS SCN</t>
  </si>
  <si>
    <t>1-1/4" LF358S SLCN BRZW/20 MSH SS SCN</t>
  </si>
  <si>
    <t>1-1/2" LF358S SLCN BRZW/20 MSH SS SCN</t>
  </si>
  <si>
    <t>2" LF358S SLCN BRZ W/20MSH SS SCN</t>
  </si>
  <si>
    <t>14" 758 CI 125# W/5/32"PF; 40ML SS SCN</t>
  </si>
  <si>
    <t>3" 125FSS 150# W/5/32"PF; 100ML SS BSK</t>
  </si>
  <si>
    <t>4" X 3" 1012 DI 300# W/5/32" PF 20ML SS SCN</t>
  </si>
  <si>
    <t>8 300 1603-C 316SS SFTTFL SEAL</t>
  </si>
  <si>
    <t>2" 582SS 600# W/5/32" PF; 100ML SS SCN</t>
  </si>
  <si>
    <t>3" 125FCS 150# W/5/32"PF; 100ML SS BSK</t>
  </si>
  <si>
    <t>1-1/2" 125FCI 125# /5/32" PF; 40ML SS BSK</t>
  </si>
  <si>
    <t>5" 781SS 150# W/5/32" PF; 100ML SS SCN</t>
  </si>
  <si>
    <t>2" 752CI-N 250# W/1/16"PF SS SCN</t>
  </si>
  <si>
    <t>2-1/2  752-N 250# W/1/16PF SS SCN</t>
  </si>
  <si>
    <t>3" 752CI-N 250# W/1/16"PF SS SCN</t>
  </si>
  <si>
    <t>4" 752CI-N 250# W/1/16"PF SS SCN</t>
  </si>
  <si>
    <t>5" 752CI-N 250# W/1/8" PF SS SCN</t>
  </si>
  <si>
    <t>6" 752CI-N 250# W/1/8"PF SS SCN</t>
  </si>
  <si>
    <t>8" 752CI-N 250# W/1/8"PF SS SCN</t>
  </si>
  <si>
    <t>10" 752CI-N 250# W/1/8"PF SS SCN</t>
  </si>
  <si>
    <t>12" 752CI-N 250# W/1/8"PF SS SCN</t>
  </si>
  <si>
    <t>14" 752CI-N 250# W/1/8"PF SS SCN</t>
  </si>
  <si>
    <t>16" 752CI-N 250# W/1/8"PF SS SCN</t>
  </si>
  <si>
    <t>18" 752CI 250# W/1/8" PFSS SCN</t>
  </si>
  <si>
    <t>20" 752CI 250# W/1/8" PFSS SCN</t>
  </si>
  <si>
    <t>20" 752CI-N 250# W/1/8"PF SS SCN</t>
  </si>
  <si>
    <t>24" 752CI-N 250# W/1/8"PF SS SCN</t>
  </si>
  <si>
    <t>3/4" 125CI-N 125# W/1/16" PF SS BSK</t>
  </si>
  <si>
    <t>1" 125CI-N 125# W/1/16"PF SS BSK</t>
  </si>
  <si>
    <t>1-1/2" 125CI-N 125# W/1/16" PF SS BSK</t>
  </si>
  <si>
    <t>2" 125CI-N 125# W/1/16"PF SS BSK</t>
  </si>
  <si>
    <t>2-1/2" 125CI-N 125# W/1/16" PF SS BSK</t>
  </si>
  <si>
    <t>3" 125CI-N 125# W/1/16"PF SS BSK</t>
  </si>
  <si>
    <t>10" 126FCS 300# W/1/8"PF SS BSK</t>
  </si>
  <si>
    <t>4" 155M CI 125# W/5/32"PF; 100ML SS BSK</t>
  </si>
  <si>
    <t>1-1/2" 185SS 150# W/5/32" PF; 100ML SS BSK</t>
  </si>
  <si>
    <t>2" 794SDH CS 300# SCWDBPLX STR W/SS BALL,1/16"</t>
  </si>
  <si>
    <t>2-1/2" 782CS 300# W/5/32" PF; 100ML SS SCN</t>
  </si>
  <si>
    <t>2-1/2" 74DHH3H 300# CS/316/316/ BN 316 SC</t>
  </si>
  <si>
    <t>2-1/2" 185SS 150# W/5/32" PF; 100ML SS BSK</t>
  </si>
  <si>
    <t>3/4" 782SS 300# W/5/32"PF; 100ML SS SCN</t>
  </si>
  <si>
    <t>12 300 1603-C CHX 316SSSFT</t>
  </si>
  <si>
    <t>12" 781CS 150# W/5/32" PF; 100ML SS SCN</t>
  </si>
  <si>
    <t>2-1/2" 74IHH3H 300# DI/316/316/BN 316 SC</t>
  </si>
  <si>
    <t>10" 782CS 300# W/5/32"PF; 40ML SS SCN</t>
  </si>
  <si>
    <t>1" 758 CI 125# W/5/32"PF; 100ML SS SCN</t>
  </si>
  <si>
    <t>10" 74HHH3H 300# 316/316/316/ BN 316 SC</t>
  </si>
  <si>
    <t>2-1/2" 125SS 200 PSI WOGSCWD BSK STR</t>
  </si>
  <si>
    <t>12" 758 CI 125# W/5/32"PF; 40ML SS SCN</t>
  </si>
  <si>
    <t>12" 165 CI 125# W/5/32"PF; 100ML SS BSK</t>
  </si>
  <si>
    <t>1" 125FCI 125# W/5/32"PF; 100ML SS BSK</t>
  </si>
  <si>
    <t>3/4" 125SS 200 PSI W/5/32" PF; 40ML SS BSK</t>
  </si>
  <si>
    <t>2-1/2" 186CS 300# W/1/16" PF SS BSK</t>
  </si>
  <si>
    <t>1-1/2" 794FHH 300# W/1/16" PF SS BSK</t>
  </si>
  <si>
    <t>2" 186CS 300# W/5/32" PF; 100ML SS BSK</t>
  </si>
  <si>
    <t>1-1/2" 582CS 600# W/5/32" PF; 100ML SS SCN</t>
  </si>
  <si>
    <t>5" 758 CI 125# W/5/32"PF; 40ML SS SCN</t>
  </si>
  <si>
    <t>3/8" 582SS 600# SW Y STRW/1/16" PF SS SCN</t>
  </si>
  <si>
    <t>1-1/2" 125FSS 150# W/5/32" PF; 100ML SS BSK</t>
  </si>
  <si>
    <t>1-1/4" 752 CI 250# FLGY STR</t>
  </si>
  <si>
    <t>2" 103MHT SS 300# FLGDSLNT WFR CV W/316SS TRIM</t>
  </si>
  <si>
    <t>20" 72DHH3H 150# CS/316/316/BN 316 SC</t>
  </si>
  <si>
    <t>4  88IHH65 DI/316S/316D/EPM W/GO BFV</t>
  </si>
  <si>
    <t>1-1/4" 103AT CI 250# WFRCV W/316 TRIM</t>
  </si>
  <si>
    <t>18" 781CS 150# W/1/8" PFSS SCN</t>
  </si>
  <si>
    <t>16" 72DHH3H 150# CS/316/316/BN 316 SC</t>
  </si>
  <si>
    <t>12" 781CS 150# (-N) W/1/8" PF SS SCN</t>
  </si>
  <si>
    <t>10" 782CS-N 300# W/1/8"PF SS SCN</t>
  </si>
  <si>
    <t>24" 72DHH3H 150# CS/316/316/BN 316 SC</t>
  </si>
  <si>
    <t>2" 71AHH3W 125# CI/316/316/BN INC SC</t>
  </si>
  <si>
    <t>4" 71AHH3W 125# CI/316/316/BN INC SC</t>
  </si>
  <si>
    <t>1" 764CS 600# W/5/32" PF; 100ML SS SCN</t>
  </si>
  <si>
    <t>10" 92AT CI CMPCT WFRSLNT CV W/316SS TRM</t>
  </si>
  <si>
    <t>24" 105MAT CI 125# FLGSLNT GLB CV W/316SS TRIM</t>
  </si>
  <si>
    <t>1-1/2" 794FDH 300# W/1/16" PF SS BSK</t>
  </si>
  <si>
    <t>2" 74IHH3H 300# DI/316/316/BN 316 SC</t>
  </si>
  <si>
    <t>2-1/2" 74HHH3H 300# 316/316/316/BN/316 SC</t>
  </si>
  <si>
    <t>8" 125FCI 125# W/5/32"PF; 100ML SS BSK</t>
  </si>
  <si>
    <t>5" 74IHH3H 300# DI/316/316/BN/316 SC</t>
  </si>
  <si>
    <t>6" 752 CI 250# W/5/32"PF; 40ML SS SCN</t>
  </si>
  <si>
    <t>2-1/2" 125FCI 125# W/5/32" PF; 40ML SS BSK</t>
  </si>
  <si>
    <t>3" 251DI 300# W/5/32" PF; 40ML SS SCN</t>
  </si>
  <si>
    <t>6 250 1602-D CHX CI SFTBN</t>
  </si>
  <si>
    <t>4" 185SS 150# W/5/32" PF; 40ML SS BSK</t>
  </si>
  <si>
    <t>3  88IHH65 DI/316S/316D/EPM/GO/BFV</t>
  </si>
  <si>
    <t>2" 71AHH3H-N 125# CI/316/316/316/BN/316 SC</t>
  </si>
  <si>
    <t>2-1/2" 71AHH3H-N 125# CI/316/316/BN/316 SC</t>
  </si>
  <si>
    <t>3" 71AHH3H-N 125# CI/316/316/BN/316 SC</t>
  </si>
  <si>
    <t>4" 71AHH3H-N 125# CI/316/316/BN/316 SC</t>
  </si>
  <si>
    <t>5  71AHH3H-N 125# CI/316/316/BN/316 SC</t>
  </si>
  <si>
    <t>6" 71AHH3H-N 125# CI/316/316/BN/316 SC</t>
  </si>
  <si>
    <t>8" 71AHH3H-N 125# CI/316/316/BN/316 SC</t>
  </si>
  <si>
    <t>10" 71AHH3H-N 125# CI/316/316/BN/316 SC</t>
  </si>
  <si>
    <t>12" 71AHH3H-N 125# CI/316/316/BN/316 SC</t>
  </si>
  <si>
    <t>2  105MAT-N CI 125# FLGSLNT GLB CV W/316SS</t>
  </si>
  <si>
    <t>2-1/2  105MAT-N CI 125#FLG SLNT GLB CV W/316SS</t>
  </si>
  <si>
    <t>3  105MAT-N CI 125# FLGSLNT GLB CV W/316SS TRM</t>
  </si>
  <si>
    <t>4  105MAT-N CI 125# FLGSLNT GLB CV W/316SS TRM</t>
  </si>
  <si>
    <t>5" 105MAT-N CI 125# FLGSLNT GLB CV W/316SS TRIM</t>
  </si>
  <si>
    <t>6  105MAT-N CI 125# FLGSLNT GLB CV W/316SS TRM</t>
  </si>
  <si>
    <t>8  105MAT-N CI 125# FLGSLNT GLB CB W/316SS TRM</t>
  </si>
  <si>
    <t>10  105MAT-N CI 125# FLGSLNT GLB CV W/316SS TRM</t>
  </si>
  <si>
    <t>12  105MAT-N CI 125# FLGSLNT GLB CV W/316SS TRM</t>
  </si>
  <si>
    <t>2  91AT-N CI CMPT WFR SLNT CV W/316SS TRIM</t>
  </si>
  <si>
    <t>2-1/2  91AT-N CI CMPT WFR SLNT CV W/316SS TRIM</t>
  </si>
  <si>
    <t>3  91AT-N CI CMPT WFR SLNT CV W/316SS TRIM</t>
  </si>
  <si>
    <t>4  91AT-N CI CMPT WFR SLNT CV W/316SS TRIM</t>
  </si>
  <si>
    <t>5  91AT-N CI CPMT WFR SLNT CV W/316SS TRIM</t>
  </si>
  <si>
    <t>6  91AT-N CI CPMT WFR SLNT CV W/316SS TRIM</t>
  </si>
  <si>
    <t>8  92AT-N CI CPMT WFR SLNT CV W/316SS TRIM</t>
  </si>
  <si>
    <t>10  92AT-N CI CMPT WFRSLNT CV W/316SS TRIM</t>
  </si>
  <si>
    <t>12  92AT-N CI CMPT WFRSLNT CV W/316SS TRIM</t>
  </si>
  <si>
    <t>4" 103MAT CI 250# FLGDSLNT WFR CV W/316SS TRM</t>
  </si>
  <si>
    <t>8" 155M CI 125# W/5/32"PF; 40ML SS BSK</t>
  </si>
  <si>
    <t>1-1/4" 782CS 300# W/5/32" PF; 100ML SS SCN</t>
  </si>
  <si>
    <t>2" 721-N CI 125# FLG TRIPLE FCTN CNTRL CV</t>
  </si>
  <si>
    <t>2-1/2" 721-N CI 125# FLGTRPL FCTN CNTRL CV</t>
  </si>
  <si>
    <t>3" 721-N CI 125# FLG TRPL FCTN CNTRL CV</t>
  </si>
  <si>
    <t>4" 721-N CI 125# FLG TRPL FCTN CNTRL CV</t>
  </si>
  <si>
    <t>5" 721-N CI 125# FLG TRPL FCTN CNTRL CV</t>
  </si>
  <si>
    <t>6" 721-N CI 125# FLG TRPL FCTN CNTRL CV</t>
  </si>
  <si>
    <t>8" 721-N CI 125# FLG TRPL FCTN CNTRL CV</t>
  </si>
  <si>
    <t>10" 721-N CI 125# FLG TRPL FCTN CNTRL CV</t>
  </si>
  <si>
    <t>12" 721-N CI 125# FLG TRPL FCTN CNTRL CV</t>
  </si>
  <si>
    <t>14" 721-N CI 125# FLG TRPL FCTN CNTRL CV</t>
  </si>
  <si>
    <t>2-1/2" 781SS 150# W/5/32" PF; 100ML SS SCN</t>
  </si>
  <si>
    <t>1/4" LF351-N SLCN BRZ W/20 MSH SS SCN</t>
  </si>
  <si>
    <t>3/8" LF351-N SLCN BRZW/20 MSH SS SCN</t>
  </si>
  <si>
    <t>1/2" LF351-N SLCN BRZ W/20 MSH SS SCN</t>
  </si>
  <si>
    <t>3/4" LF351-N SLCN BRZW/20 MSH SS SCN</t>
  </si>
  <si>
    <t>1" LF351-N SLCN BRZ W/20MSH SS SCN</t>
  </si>
  <si>
    <t>1-1/4" LF351-N SLCN BRZW/20 MSH SS SCN</t>
  </si>
  <si>
    <t>1-1/2" LF351-N SLCN BRZW/20 MSH SS SCN</t>
  </si>
  <si>
    <t>2" LF351-N SLCN BRZ W/20MSH SS SCN</t>
  </si>
  <si>
    <t>2-1/2" LF351-N SLCN BRZW/1/16" PF SS SCN</t>
  </si>
  <si>
    <t>3" LF351-N SLCN BRZ W/1/16" PF SS SCN</t>
  </si>
  <si>
    <t>1/2" LF352-N SLCN BRZ W/20 MSH SS SCN</t>
  </si>
  <si>
    <t>3/4" LF352-N SLCN BRZ W/20 MSH SS SCN</t>
  </si>
  <si>
    <t>1" LF352-N SLCN BRZ W/20MSH SS SCN</t>
  </si>
  <si>
    <t>1-1/4" LF352-N SLCN BRZW/20 MSH SS SCN</t>
  </si>
  <si>
    <t>1-1/2" LF352-N SLCN BRZW/20 MSH SS SCN</t>
  </si>
  <si>
    <t>2" LF352-N SLCN BRZ W/20MSH SS SCN</t>
  </si>
  <si>
    <t>2-1/2" LF352-N SLCN BRZW/1/16" PF SS SCN</t>
  </si>
  <si>
    <t>3" LF352-N SLCN BRZ W/1/16" PF SS SCN</t>
  </si>
  <si>
    <t>1/2" LF358S-N SLCN BRZW/20 MSH SS SCN</t>
  </si>
  <si>
    <t>3/4" LF358S-N SLCN BRZW/20 MSH SS SCN</t>
  </si>
  <si>
    <t>1" LF358S-N SLCN BRZ W/20 MSH SS SCN</t>
  </si>
  <si>
    <t>1-1/4" LF358S-N SLCN BRZW/20 MSH SS SCN</t>
  </si>
  <si>
    <t>1-1/2" LF358S-N SLCN BRZW/20 MSH SS SCN</t>
  </si>
  <si>
    <t>2" LF358S-N SLCN BRZ W/20 MSH SS SCN</t>
  </si>
  <si>
    <t>2-1/2  LF358S-N SLCN BRZW/1/16  PF SS SCN</t>
  </si>
  <si>
    <t>3" LF358S-N SLCN BRZW/1/16" PF SS SCN</t>
  </si>
  <si>
    <t>6" 125FCI-N 125# W/1/8"PF SS BSK</t>
  </si>
  <si>
    <t>1-1/2" 758 CI 125# W/5/32" PF; 100ML SS SCN</t>
  </si>
  <si>
    <t>8" 782SS 300# W/1/8" PFSS SCN</t>
  </si>
  <si>
    <t>10 300 1603-AC CXH CSSFT</t>
  </si>
  <si>
    <t>1-1/4" LF351 SLCN BRZW/20 MSH SS SCN</t>
  </si>
  <si>
    <t>2-1/2" LF358S SLCN BRZW/1/16" PF SS SCN</t>
  </si>
  <si>
    <t>18" 72IHH3H 150# DI/316/316/BN/316 SC</t>
  </si>
  <si>
    <t>3 LF358 SLCN BRZ W/1/16"PF SS SCN</t>
  </si>
  <si>
    <t>1/2" LF351 SLCN BRZ W/5/32" PF; 40ML SS SCN</t>
  </si>
  <si>
    <t>3/8" LF352 SLCN BRZ W/20MSH SS SCN</t>
  </si>
  <si>
    <t>1-1/2" 125FCI (-N) 125#FLG BSK STR</t>
  </si>
  <si>
    <t>1/4" 862CS 600# W/.033"PF SS SCN</t>
  </si>
  <si>
    <t>3/8" LF351 SLCN BRZ W/20MSH SS SCN</t>
  </si>
  <si>
    <t>4" 125FCS 150# W/5/32"PF; 40ML SS BSK</t>
  </si>
  <si>
    <t>2-1/2" 107MAT 250# FLGSLNT GLB CV W/316SS TRI</t>
  </si>
  <si>
    <t>1" 794SDH 300# W/1/16"PF SS BSK</t>
  </si>
  <si>
    <t>2" LF351 SLCN BRZ W/5/32" PF; 100ML SS SCN</t>
  </si>
  <si>
    <t>3" 125FCI-N 125# W/1/16"PF SS BSK</t>
  </si>
  <si>
    <t>1-1/2" LF351 SLCN BRZW/5/32 PF 40 ML SS</t>
  </si>
  <si>
    <t>2" LF352 LEAD FREE BRZW/5/32" PF; 100ML SS</t>
  </si>
  <si>
    <t>1-1/2" 125FCI 125# W/5/32" PF; 100ML SS BSK</t>
  </si>
  <si>
    <t>2" LF352 LEAD FREE BRZW/5/32" PF; 40ML SS S</t>
  </si>
  <si>
    <t>3/4" LF352 LEAD FREE W/5/32" PF; 100ML SS</t>
  </si>
  <si>
    <t>1-1/4" 251 DI 300# W/5/32" PF; 100ML SS SCN</t>
  </si>
  <si>
    <t>1" LF352 SLCN BRZ W/5/32" PF; 100ML SS</t>
  </si>
  <si>
    <t>5" 105MAT CI 125# FLG SLNT GLB CV W/316SS TRIM</t>
  </si>
  <si>
    <t>1/2" LF352 SLCN BRZ W/5/32" PF; 40ML SS SCN</t>
  </si>
  <si>
    <t>1" LF352 SLCN BRZ W/5/32" PF; 40ML SS SCN</t>
  </si>
  <si>
    <t>1" LF351 SLCN BRZ W/5/32" PF; 100ML SS SCN</t>
  </si>
  <si>
    <t>2-1/2" 752CI 250# W/5/32" PF; 40ML SS SCN</t>
  </si>
  <si>
    <t>5" 758 CI 125# W/5/32"PF; 100ML SS SCN</t>
  </si>
  <si>
    <t>1/4" LF351 SLCN BRZ W/5/32" PF; 40ML SS SCN</t>
  </si>
  <si>
    <t>1/4" LF351 SLCN BRZ W/5/32" PF; 100ML SS</t>
  </si>
  <si>
    <t>3/8" LF351 SLCN BRZ W/5/32" PF; 40ML SS SCN</t>
  </si>
  <si>
    <t>3/8" LF351 SLCN BRZ W/5/32" PF; 100ML SS SC</t>
  </si>
  <si>
    <t>1/2" LF358S SLCN BRZ W/5/32" PF; 40ML SS</t>
  </si>
  <si>
    <t>1/2" LF358S SLCN BRZ W/5/32" PF; 100ML SS</t>
  </si>
  <si>
    <t>3/4" LF358S SLCN BRZ W/5/32" PF; 40ML SS SCN</t>
  </si>
  <si>
    <t>3/4" LF358S SLCN BRZ W/5/32" PF; 100ML SS SCN</t>
  </si>
  <si>
    <t>1/2" LF351 SLCN BRZ W/5/32" PF; 100ML SS SCN</t>
  </si>
  <si>
    <t>3/4" LF351 SLCN BRZ W/5/32" PF; 40ML SS SCN</t>
  </si>
  <si>
    <t>3/4" LF351 SLCN BRZ W/5/32" PF; 100ML SS SCN</t>
  </si>
  <si>
    <t>1" LF358S SLCN BRZ W/5/32" PF; 40ML SS SCN</t>
  </si>
  <si>
    <t>1" LF358S SLCN BRZ W/5/32" PF; 100ML SS</t>
  </si>
  <si>
    <t>1" LF351 SLCN BRZ W/5/32" PF; 40ML SS SCN</t>
  </si>
  <si>
    <t>1-1/4" LF358S SLCN BRZW/5/32" PF; 40ML SS SCN</t>
  </si>
  <si>
    <t>1-1/4" LF358S SLCN BRZW/5/32" PF; 100ML SS SC</t>
  </si>
  <si>
    <t>1-1/2" LF358S SLCN BRZW/5/32" PF; 40ML SS SCN</t>
  </si>
  <si>
    <t>1-1/2" LF358S SLCN BRZW/5/32" PF; 100ML SS SCN</t>
  </si>
  <si>
    <t>1-1/4" LF351 SLCN BRZW/5/32" PF; 40ML SS S</t>
  </si>
  <si>
    <t>1-1/2" LF351 SLCN BRZ W/5/32" PF; 100ML SS SCN</t>
  </si>
  <si>
    <t>2" LF351 SLCN BRZ W/5/32" PF; 40ML SS SCN</t>
  </si>
  <si>
    <t>12" 74IHH3H 300# DI/316/316/BN/316 SC</t>
  </si>
  <si>
    <t>3/4" LF352 SLCN BRZ W/5/32" PF; 40ML SS SCN</t>
  </si>
  <si>
    <t>4" 74IHH3H 300# DI/316/316/BN/316/SC</t>
  </si>
  <si>
    <t>3/8" LF352 SLCN BRZ W/5/32" PF; 40ML SS SCN</t>
  </si>
  <si>
    <t>3/8" LF352 SLCN BRZ W/5/32" PF; 100ML SS SCN</t>
  </si>
  <si>
    <t>3/8" LF352-N SLCN BRZ W/20 MSH SS SCN</t>
  </si>
  <si>
    <t>1-1/4" 101MAT 150# FLGSLNT WFR CV W/316SS TRI</t>
  </si>
  <si>
    <t>4" 11MBC-N 250# W/1/16"PF SS SCN</t>
  </si>
  <si>
    <t>1-1/2" LF352 SLCN BRZW/5/32" PF; 100ML SS</t>
  </si>
  <si>
    <t>1/2" LF352 SLCN BRZ W/5/32" PF; 100ML SS SC</t>
  </si>
  <si>
    <t>1-1/4" 792FHH 150# W/1/16" PF SS BSK</t>
  </si>
  <si>
    <t>14" 105MAT-N CI 125# FLGD SLNT GLB CV W/316SS</t>
  </si>
  <si>
    <t>2" 125FCI 125# (-N) W/1/16" PF SS BSK</t>
  </si>
  <si>
    <t>3" 74IHH3H 300# DI/316/316/BN/316/SC</t>
  </si>
  <si>
    <t>6" 71AHH3W 125# CI/316/316/BN/INC 600/SC</t>
  </si>
  <si>
    <t>10" 752 CI 250# W/5/32"PF; 40ML SS SCN</t>
  </si>
  <si>
    <t>8" 74IHH3H 300# DI/316/316/BN/316 SC</t>
  </si>
  <si>
    <t>14" 74IHH3H 300# DI/316/316/ BN 316 SC</t>
  </si>
  <si>
    <t>18" 105MAT CI 125# FLGDSLNT GLB CV W/316SS TRIM</t>
  </si>
  <si>
    <t>1-1/2" 103MAT CI 250# FLGD SLNT WFR CV W/SS TRIM</t>
  </si>
  <si>
    <t>2" LF358S SLCN BRZ W/5/32" PF; 40ML SS SCN</t>
  </si>
  <si>
    <t>3/4" 794SDH 300# W/1/16"PF SS BSK</t>
  </si>
  <si>
    <t>1-1/2" 782SS 300# W/5/32" PF; 100ML SS SCN</t>
  </si>
  <si>
    <t>1" 101MAT CI 125# FLGD SLNT WFR CV W/316SS TRIM</t>
  </si>
  <si>
    <t>12" 782SS 300# W/1/8" PFSS SCN</t>
  </si>
  <si>
    <t>10" 185SS 150# W/1/8" PFSS BSK</t>
  </si>
  <si>
    <t>6" 782SS 300# W/5/32" PF; 40ML MNL SCN</t>
  </si>
  <si>
    <t>1" 581CS 600# W/3/32" PF; 40ML SS SCN</t>
  </si>
  <si>
    <t>5" 752CI 250# W/5/32" PF; 100ML SS SCN</t>
  </si>
  <si>
    <t>8" 185CS 150# W/5/32" PF; 40ML SS BSK</t>
  </si>
  <si>
    <t>1" 103MAT CI 250# FLGDSLNT WFR CV W/316SS TRIM</t>
  </si>
  <si>
    <t>20" 105MAT CI 125# FLGDSLNT GLB CV W/ SS TRIM</t>
  </si>
  <si>
    <t>1-1/2" LF352 SLCN BRZ W/5/32" PF; 20ML SS SCN</t>
  </si>
  <si>
    <t>1-1/4" LF352 SLCN BRZ W/5/32" PF; 40ML SS SCN</t>
  </si>
  <si>
    <t>2" LF352 SLCN BRZ W/5/32"PF 80 MSH LN SS SCN</t>
  </si>
  <si>
    <t>2-1/2" LF352 SLCN BRZ W/5/32"PF 40 MSH LN SS SCN</t>
  </si>
  <si>
    <t>3" LF352 SLCN BRZ W/5/32"PF 40 MSH LN SS SCN</t>
  </si>
  <si>
    <t>3" LF352 SLCN BRZ W/5/32"PF 100MSH LN SS SCN</t>
  </si>
  <si>
    <t>2" LF358S SLCN BRZ W/5/32"PF 100MSH LN SS SCN</t>
  </si>
  <si>
    <t>18" 758-N CI 125# W/1/8"PF SS SCN</t>
  </si>
  <si>
    <t>3" 125FSS 150# W/5/32"PF; 40ML SS BSK</t>
  </si>
  <si>
    <t>5" 781CS 150# W/5/32"PF; 40ML SS SCN</t>
  </si>
  <si>
    <t>5" 781CS 150# W/5/32" PF; 100ML SS SCN</t>
  </si>
  <si>
    <t>1/2  125CI 125# W/5/32PF; 100ML SS BSK</t>
  </si>
  <si>
    <t>3/4  125CI 125# W/5/32PF; 40ML SS BSK</t>
  </si>
  <si>
    <t>1-1/4  125CI 125# W/5/32  PF; 100ML SS BSK</t>
  </si>
  <si>
    <t>1-1/2  125CI 125# W/5/32  PF; 100ML SS BSK</t>
  </si>
  <si>
    <t>2-1/2  125CI 125# W/5/32  PF; 40ML SS BSK</t>
  </si>
  <si>
    <t>2-1/2  125CI 125# W/5/32  PF; 100ML SS BSK</t>
  </si>
  <si>
    <t>3  125CI 125# W/5/32PF; 100ML SS BSK</t>
  </si>
  <si>
    <t>1/4" 581CS 600# W/5/32"PF; 40ML SS SCN</t>
  </si>
  <si>
    <t>3/8" 581CS 600# W/5/32"PF; 100ML SS SCN</t>
  </si>
  <si>
    <t>2-1/2" 125FCI 125# W/5/32" PF; 100ML SS BSK</t>
  </si>
  <si>
    <t>2-1/2" 125FCI-N 125# W/1/16" PF SS BSK</t>
  </si>
  <si>
    <t>3" 782SS 300# W/5/32" PF; 40ML SS SCN</t>
  </si>
  <si>
    <t>5" 782CS 300# W/ 5/32"PF. 100 ML SS CN</t>
  </si>
  <si>
    <t>5" 781SS 150# W/5/32" PF; 40ML SS SCN</t>
  </si>
  <si>
    <t>2  155M CI 125# W/5/32PF; 40ML SS BSK</t>
  </si>
  <si>
    <t>2-1/2" 155M CI W/5/32"F; 40ML SS BSK</t>
  </si>
  <si>
    <t>2-1/2" 155M CI W/5/32"F; 100ML SS BSK</t>
  </si>
  <si>
    <t>2-1/2" 782SS 300# W/5/32" PF; 40ML SS SCN</t>
  </si>
  <si>
    <t>2-1/2" 782SS 300# W/5/32" PF; 100ML SS SCN</t>
  </si>
  <si>
    <t>5" 782SS 300# W/1/8" PFSS SCN</t>
  </si>
  <si>
    <t>5" 782SS 300# W/5/32" PF; 40ML SS SCN</t>
  </si>
  <si>
    <t>5" 782SS 300# W/5/32"PF,100 ML SS SCN</t>
  </si>
  <si>
    <t>4  155M 125# W/5/32PF; 40ML SS BSK</t>
  </si>
  <si>
    <t>5" 155M 125# W/5/32" PF;40ML SS BSK</t>
  </si>
  <si>
    <t>5" 155M 125# W/5/32" PF;100ML SS BSK</t>
  </si>
  <si>
    <t>2" 185CS-N 150# W/1/16"PF SS BSK</t>
  </si>
  <si>
    <t>2" 165CI 125# W/5/32" PF; 100ML SS BSK</t>
  </si>
  <si>
    <t>2-1/2" 165CI 125# W/5/32" PF; 40ML SS BSK</t>
  </si>
  <si>
    <t>2-1/2" 165CI 125# W/5/32" PF; 100ML SS BSK</t>
  </si>
  <si>
    <t>3" 165CI 125# W/5/32" PF; 100ML SS BSK</t>
  </si>
  <si>
    <t>4" 165CI 125# W/5/32" PF; 100ML SS BSK</t>
  </si>
  <si>
    <t>5" 165CI 125# W/5/32" PF; 40ML SS BSK</t>
  </si>
  <si>
    <t>5" 165CI 125# W/5/32" PF; 100ML SS BSK</t>
  </si>
  <si>
    <t>1-1/2" 185CS-N 150# W/1/16" PF SS BSK</t>
  </si>
  <si>
    <t>5" 185CS-N 150# W/1/8"PF SS BSK</t>
  </si>
  <si>
    <t>6" 185CS-N 150# W/1/8"PF SS BSK</t>
  </si>
  <si>
    <t>8" 185CS-N 150# W/1/8"PF SS BSK</t>
  </si>
  <si>
    <t>10" 185CS-N 150# W/1/8"PF SS BSK</t>
  </si>
  <si>
    <t>12" 185CS-N 150# W/1/8"PF SS BSK</t>
  </si>
  <si>
    <t>3/8" 582SS 600# W/5/32"PF; 40ML SS SCN</t>
  </si>
  <si>
    <t>3/8" 582SS 600# W/5/32"PF; 100ML SS SCN</t>
  </si>
  <si>
    <t>3/8" 582SS-N 600# W/1/16" PF SS SCN</t>
  </si>
  <si>
    <t>1-1/4" 582SS 600# W/5/32" PF; 40ML SS SCN</t>
  </si>
  <si>
    <t>1-1/2" 582SS-N 600# W/5/32" PF; 40ML SS SCN</t>
  </si>
  <si>
    <t>1" 125FCI-N 125# W/1/16"PF SS BSK</t>
  </si>
  <si>
    <t>1-1/4" 125FCI-N 125# W/1/16" PF SS BSK</t>
  </si>
  <si>
    <t>4" 125FCI-N 125# W/1/16"PF SS BSK</t>
  </si>
  <si>
    <t>5" 125FCI-N 125# W/1/8"PF SS BSK</t>
  </si>
  <si>
    <t>8" 125FCI-N 125# W/1/8"PF SS BSK</t>
  </si>
  <si>
    <t>10" 125FCI-N 125# W/1/8" PF SS BSK</t>
  </si>
  <si>
    <t>2-1/2" 792SDH 150# W/1/16" PF SS BSK</t>
  </si>
  <si>
    <t>6" 74IHH3H 300# DI/316/316/BN/316 SC</t>
  </si>
  <si>
    <t>1/4" 582SS 600# W/5/32"PF; 40ML SS SCN</t>
  </si>
  <si>
    <t>1/4" 582SS 600# W/5/32"PF; 100ML SS SCN</t>
  </si>
  <si>
    <t>1/4" 582SS-N 600# W/1/16" PF SS SCN</t>
  </si>
  <si>
    <t>5" 752CI 250# W/5/32" PF; 40ML SS SCN</t>
  </si>
  <si>
    <t>2-1/2" LF351 SLCN BRZ W/5/32" PF;40ML SS SCN</t>
  </si>
  <si>
    <t>2-1/2" LF351 SLCN BRZ W/5/32" PF;100ML SS SCN</t>
  </si>
  <si>
    <t>3" LF351 SLCN BRZ W/5/32" PF 100ML SS SCN</t>
  </si>
  <si>
    <t>2-1/2" LF358S SLCN BRZW/5/32" PF; 40ML SS SCN</t>
  </si>
  <si>
    <t>2-1/2" LF358S SLCN BRZW/5/32" PF; 100ML SS</t>
  </si>
  <si>
    <t>3" LF351 SLCN BRZ W/5/32" PF;40ML SS SCN</t>
  </si>
  <si>
    <t>3" LF358S SLCN BRZ W/5/32" PF; 40ML SS SCN</t>
  </si>
  <si>
    <t>3" LF358S SLCN BRZ W/5/32" PF; 100ML SS SCN</t>
  </si>
  <si>
    <t>8" 764CS 600# W/5/32" PF; 40ML SS SCN</t>
  </si>
  <si>
    <t>12 600 1605-A CHX BNSL</t>
  </si>
  <si>
    <t>1" 781CS-N 150# W/1/16"PF SS SCN</t>
  </si>
  <si>
    <t>3" 251DI 300# W/5/32"PF; 100ML SS SCN</t>
  </si>
  <si>
    <t>4" 103MHT SS 300# FLGDSLNT WFF CV W/316SS TRIM</t>
  </si>
  <si>
    <t>16" 74IHH3H 300# DI/316/316/BN/316 SC</t>
  </si>
  <si>
    <t>3/4" 758 125# W/5/32" PF; 100ML SS SCN</t>
  </si>
  <si>
    <t>2-1/2" 103MHT 150# FLGGLB CHK VLV W/316 TRIM</t>
  </si>
  <si>
    <t>16" 72IHH3H 150# DI/316/316/BN/316 SC</t>
  </si>
  <si>
    <t>8" 781SS 150# W/5/32" PF; 40ML SS SCN</t>
  </si>
  <si>
    <t>4" 125FSS 150# W/5/32" PF; 40ML SS BSK</t>
  </si>
  <si>
    <t>1-1/2" 781CS-N 150# W/1/16" PF SS SCN</t>
  </si>
  <si>
    <t>1-1/4" 125FCS 150# W/5/32" PF; 40ML SS BSK</t>
  </si>
  <si>
    <t>14" 781SS-D 150# W/1/8"PF SS SCN</t>
  </si>
  <si>
    <t>10" 74IHH3H 300# DI/316/316/BN/316 SC</t>
  </si>
  <si>
    <t>3" 185SS-N 150# W/5/32"PF; 40ML 316SS BSK</t>
  </si>
  <si>
    <t>12" 1603-AC CS 300# W/SSH-SL/HSG,SS DSC,SS PIN</t>
  </si>
  <si>
    <t>2.5 90CHH85 CCS/630S/316D/RTFE SEAT GO HPBFV</t>
  </si>
  <si>
    <t>3  90CHH85 CCS/630S/316D/RTFE SEAT/GO HPBFV</t>
  </si>
  <si>
    <t>4  90CHH85 CCS/630S/316D/RTFE SEAT/GO HPBFV</t>
  </si>
  <si>
    <t>5  90CHH85 CCS/630S/316D/RTFE SEAT/GO HPBFV</t>
  </si>
  <si>
    <t>6  90CHH85 CCS/630S/316D/RTFE SEAT/GO HPBFV</t>
  </si>
  <si>
    <t>8  90CHH85 CCS/630S/316D/RTFE SEAT/GO HPBFV</t>
  </si>
  <si>
    <t>10 90CHH85 CCS/630S/316D/RTFE SEAT/GO HPBFV</t>
  </si>
  <si>
    <t>12 90CHH85 CCS/630S/316D/RTFE SEAT/GO HPBFV</t>
  </si>
  <si>
    <t>14 90CHH85 CCS/630S/316D/RTFE SEAT/GO HPBFV</t>
  </si>
  <si>
    <t>16 90CHH85 CSS/630S/316D/RTFE SEAT/GO HPBFV</t>
  </si>
  <si>
    <t>18 90CHH85 CCS/630S/316D/RTFE SEAT/GO  HPBFV</t>
  </si>
  <si>
    <t>20 90CHH85 CCS/630S/316D/RTFE SEAT  HPBFV</t>
  </si>
  <si>
    <t>24 90CHH85 CSS/630S/316D/RTFE SEAT/GO  HPBFV</t>
  </si>
  <si>
    <t>28 90CHH85 CSS/630S/316D/RTFE SEAT/GO HPBFV</t>
  </si>
  <si>
    <t>30 90CHH85 CCS/630S/316D/RTFE SEAT HPBFV</t>
  </si>
  <si>
    <t>32 90CHH85 CCS/630S/316D/RTFE SEAT/GO HPBFV</t>
  </si>
  <si>
    <t>36 90CHH85 CCS/630S/316D/RTFE SEAT/GO HPBFV</t>
  </si>
  <si>
    <t>40 90CHH85 CSS/630S/316D/RTFE SEAT/GO HPBFV</t>
  </si>
  <si>
    <t>12" 74HHHHW 300# 316/316/316/BN/INC/SC</t>
  </si>
  <si>
    <t>16" 781SS 150# W/1/8 "PF SS SCN</t>
  </si>
  <si>
    <t>36  88IPH65 DI 431S/316D/ EPM  SEAT, GO BFV</t>
  </si>
  <si>
    <t>42  88IPH65 DI 431S/316D/ EPM  SEAT, GO BFV</t>
  </si>
  <si>
    <t>48  88IPH65 DI 431S/316D/ EPM  SEAT, GO BFV</t>
  </si>
  <si>
    <t>54  88IPH65 DI 431S/316D/ EPM  SEAT, GO BFV</t>
  </si>
  <si>
    <t>60  88IPH65 DI 431S/316D/ EPM  SEAT, GO BFV</t>
  </si>
  <si>
    <t>2.5 90CHH81 CCS/630S/316D/RTFE/10 POS HDL HPBFV</t>
  </si>
  <si>
    <t>3  90CHH81 CCS/630S/316D/RTFE/10 POS HDL HPBFV</t>
  </si>
  <si>
    <t>4  90CHH81 CCS/630S/316D/RTFE/10 POS HDL HPBFV</t>
  </si>
  <si>
    <t>CF**</t>
  </si>
  <si>
    <t>8" 692MFHH 150# W/40ML 316LSS,SP/WND BSK HSG GSK</t>
  </si>
  <si>
    <t>Link</t>
  </si>
  <si>
    <t>Return Home</t>
  </si>
  <si>
    <t>List Price</t>
  </si>
  <si>
    <t>C.F.</t>
  </si>
  <si>
    <r>
      <rPr>
        <b/>
        <sz val="12"/>
        <color rgb="FF231F20"/>
        <rFont val="Arial"/>
        <family val="2"/>
      </rPr>
      <t>Class 125</t>
    </r>
  </si>
  <si>
    <r>
      <rPr>
        <b/>
        <sz val="12"/>
        <color rgb="FF231F20"/>
        <rFont val="Arial"/>
        <family val="2"/>
      </rPr>
      <t>Model 758</t>
    </r>
    <r>
      <rPr>
        <b/>
        <sz val="12"/>
        <rFont val="Arial"/>
        <family val="2"/>
      </rPr>
      <t>-N</t>
    </r>
  </si>
  <si>
    <r>
      <rPr>
        <b/>
        <sz val="12"/>
        <color rgb="FF231F20"/>
        <rFont val="Arial"/>
        <family val="2"/>
      </rPr>
      <t>Model LF352</t>
    </r>
    <r>
      <rPr>
        <b/>
        <sz val="12"/>
        <rFont val="Arial"/>
        <family val="2"/>
      </rPr>
      <t>-N</t>
    </r>
  </si>
  <si>
    <r>
      <rPr>
        <b/>
        <sz val="12"/>
        <color rgb="FF231F20"/>
        <rFont val="Arial"/>
        <family val="2"/>
      </rPr>
      <t>Model LF358</t>
    </r>
    <r>
      <rPr>
        <b/>
        <sz val="12"/>
        <rFont val="Arial"/>
        <family val="2"/>
      </rPr>
      <t>-N</t>
    </r>
  </si>
  <si>
    <r>
      <rPr>
        <b/>
        <sz val="12"/>
        <color rgb="FF231F20"/>
        <rFont val="Arial"/>
        <family val="2"/>
      </rPr>
      <t>Model 782CS</t>
    </r>
    <r>
      <rPr>
        <b/>
        <sz val="12"/>
        <rFont val="Arial"/>
        <family val="2"/>
      </rPr>
      <t>-N</t>
    </r>
  </si>
  <si>
    <t>Model 781CS</t>
  </si>
  <si>
    <t>Carbon Steel Basket Strainer - ASTM WCB - Screwed Ends - FNPT - Knob Type Cover - Made in USA</t>
  </si>
  <si>
    <t>Carbon Steel Basket Strainer - ASTM WCB - Flanged Ends - 150# - Knob Type Cover - Made in USA</t>
  </si>
  <si>
    <t>Carbon Steel Basket Strainer - ASTM WCB - Flanged Ends - 300# - Knob Type Cover - Made in USA</t>
  </si>
  <si>
    <t>Carbon Steel Basket Strainer - ASTM WCB - Flanged Ends - 300# - Bolted Cover - Made in USA</t>
  </si>
  <si>
    <t>Stainless Steel Basket Strainer - ASTM A351 CF8M - Flanged Ends - 150# - Knob Type Cover - Made in USA</t>
  </si>
  <si>
    <t>Stainless Steel Basket Strainer - ASTM A351 CF8M - Screwed Ends - FNPT - Knob Type Cover - Made in USA</t>
  </si>
  <si>
    <t>Stainless Steel Basket Strainer - ASTM A351 CF8M - Flanged Ends - 150# - Bolted Cover - Made in USA</t>
  </si>
  <si>
    <t>Duplex Basket Strainer - Screwed Ends FNPT - Knob Type Cover - Made in USA</t>
  </si>
  <si>
    <t>Duplex Basket Strainer - Flanged Ends 125# - Knob Type Cover - Made in USA</t>
  </si>
  <si>
    <t>Duplex Basket Strainer - Flanged Ends 125# - Bolted Cover, Gear Operator - Made in USA</t>
  </si>
  <si>
    <t>Duplex Basket Strainer - Flanged Ends 150# - Knob Type Cover - Made in USA</t>
  </si>
  <si>
    <t>Duplex Basket Strainer - Flanged Ends 150# - Bolted Cover, Gear Operator - Made in USA</t>
  </si>
  <si>
    <t>Duplex Basket Strainer - Screwed Ends FNPT - Bolted Cover - Made in USA</t>
  </si>
  <si>
    <t>Index</t>
  </si>
  <si>
    <t>M6737883</t>
  </si>
  <si>
    <t>3" 126FCS 300# W/1/16" PF SS BSK</t>
  </si>
  <si>
    <t>M6700760</t>
  </si>
  <si>
    <t>1-1/2" 758 CI 125# W/1/1</t>
  </si>
  <si>
    <t>316 SS</t>
  </si>
  <si>
    <t>303AT</t>
  </si>
  <si>
    <t>M6700147</t>
  </si>
  <si>
    <t>M6700198</t>
  </si>
  <si>
    <t>M6700569</t>
  </si>
  <si>
    <t>M6700658</t>
  </si>
  <si>
    <t>M6700723</t>
  </si>
  <si>
    <t>M6701340</t>
  </si>
  <si>
    <t>Model 861CS-BC</t>
  </si>
  <si>
    <t>861CS-BC</t>
  </si>
  <si>
    <t>M6700174</t>
  </si>
  <si>
    <t>M6700238</t>
  </si>
  <si>
    <t>M6700620</t>
  </si>
  <si>
    <t>M6700687</t>
  </si>
  <si>
    <t>M6700779</t>
  </si>
  <si>
    <t>M6701516</t>
  </si>
  <si>
    <t>M6701659</t>
  </si>
  <si>
    <t>Model 862CS-BC</t>
  </si>
  <si>
    <t>862CS-BC</t>
  </si>
  <si>
    <t>M6700179</t>
  </si>
  <si>
    <t>M6700243</t>
  </si>
  <si>
    <t>M6700625</t>
  </si>
  <si>
    <t>M6700691</t>
  </si>
  <si>
    <t>M6700784</t>
  </si>
  <si>
    <t>M6701520</t>
  </si>
  <si>
    <t>M6701661</t>
  </si>
  <si>
    <t>M6702446</t>
  </si>
  <si>
    <t>Model 861SS-BC</t>
  </si>
  <si>
    <t>861SS-BC</t>
  </si>
  <si>
    <t>M6700176</t>
  </si>
  <si>
    <t>M6700240</t>
  </si>
  <si>
    <t>M6700622</t>
  </si>
  <si>
    <t>M6700689</t>
  </si>
  <si>
    <t>M6700781</t>
  </si>
  <si>
    <t>M6734867</t>
  </si>
  <si>
    <t>M6701660</t>
  </si>
  <si>
    <t>M6702445</t>
  </si>
  <si>
    <t>Model 862SS-BC</t>
  </si>
  <si>
    <t>862SS-BC</t>
  </si>
  <si>
    <t>M6700181</t>
  </si>
  <si>
    <t>M6700245</t>
  </si>
  <si>
    <t>M6700627</t>
  </si>
  <si>
    <t>M6700787</t>
  </si>
  <si>
    <t>M6701522</t>
  </si>
  <si>
    <t>M6731113</t>
  </si>
  <si>
    <t>M6702447</t>
  </si>
  <si>
    <t>M6743310</t>
  </si>
  <si>
    <r>
      <rPr>
        <b/>
        <sz val="11"/>
        <color rgb="FF231F20"/>
        <rFont val="Arial"/>
        <family val="2"/>
      </rPr>
      <t>Model 781SS</t>
    </r>
    <r>
      <rPr>
        <b/>
        <sz val="11"/>
        <rFont val="Arial"/>
        <family val="2"/>
      </rPr>
      <t>-N</t>
    </r>
  </si>
  <si>
    <t>781SS-N</t>
  </si>
  <si>
    <t>Stainless Steel - ASTM 351 CF8M – Flanged Ends 150# - Imported</t>
  </si>
  <si>
    <t>M6746265</t>
  </si>
  <si>
    <t>M6726539</t>
  </si>
  <si>
    <t>M6727786</t>
  </si>
  <si>
    <t>M6726483</t>
  </si>
  <si>
    <t>M6726540</t>
  </si>
  <si>
    <t>M6726524</t>
  </si>
  <si>
    <t>M6727787</t>
  </si>
  <si>
    <t>M6761309</t>
  </si>
  <si>
    <r>
      <rPr>
        <b/>
        <sz val="11"/>
        <color rgb="FF231F20"/>
        <rFont val="Arial"/>
        <family val="2"/>
      </rPr>
      <t>Model 782SS</t>
    </r>
    <r>
      <rPr>
        <b/>
        <sz val="11"/>
        <rFont val="Arial"/>
        <family val="2"/>
      </rPr>
      <t>-N</t>
    </r>
  </si>
  <si>
    <t>Stainless Steel - ASTM 351 CF8M – Flanged Ends 300# - Imported</t>
  </si>
  <si>
    <t>782SS-N</t>
  </si>
  <si>
    <t>M6727792</t>
  </si>
  <si>
    <t>M6727793</t>
  </si>
  <si>
    <t>M6727794</t>
  </si>
  <si>
    <t>M6727795</t>
  </si>
  <si>
    <t>M6727796</t>
  </si>
  <si>
    <t>M6727797</t>
  </si>
  <si>
    <t>Alternate Screen Options</t>
  </si>
  <si>
    <t>LIST PRICE ADDER</t>
  </si>
  <si>
    <t>LIST PRICE ADDER 
(from standard screen)</t>
  </si>
  <si>
    <t>Y Strainer, Basker Strainer</t>
  </si>
  <si>
    <t>316 Stainless Steel</t>
  </si>
  <si>
    <t>Duplex Strainer</t>
  </si>
  <si>
    <t>All alternate 304SS screens and baskets - 5% list price adder from standard screen.</t>
  </si>
  <si>
    <t>316SS Screens</t>
  </si>
  <si>
    <t>SCREEN MATERIAL</t>
  </si>
  <si>
    <t>DESCRIPTION</t>
  </si>
  <si>
    <t>1/4" 304SS Perforated Screen</t>
  </si>
  <si>
    <t>Y Strainer</t>
  </si>
  <si>
    <t>Basket Strainer</t>
  </si>
  <si>
    <t>SIZE</t>
  </si>
  <si>
    <t>Monel Screen Adders</t>
  </si>
  <si>
    <t>SCREEN TYPE</t>
  </si>
  <si>
    <t>Perforated Screen</t>
  </si>
  <si>
    <t>1/32", 1/16", 1/8", 5/32"</t>
  </si>
  <si>
    <t>Mesh Lined Screens</t>
  </si>
  <si>
    <t>20,30,40,60,80,100 mesh</t>
  </si>
  <si>
    <t>Basket Strainers</t>
  </si>
  <si>
    <t>Y Strainers</t>
  </si>
  <si>
    <t>Model 11M, LF351M and LF352M Only</t>
  </si>
  <si>
    <t>20-30 mesh</t>
  </si>
  <si>
    <t>5/32" Perf Mesh Lined Screens</t>
  </si>
  <si>
    <t>Drilled Tapped and Plugged Gauge Ports</t>
  </si>
  <si>
    <t>DESCRIPTIONS</t>
  </si>
  <si>
    <t>All Products</t>
  </si>
  <si>
    <t>PORT SIZE</t>
  </si>
  <si>
    <t>1/8" &amp; 1/4" Only</t>
  </si>
  <si>
    <t>*Includes drilling, tapping and installing plug of appropriate material and testing of completed unit after assembly with ports plugged</t>
  </si>
  <si>
    <t>PMI Testing (Using Niton XER Portable Analyzer)</t>
  </si>
  <si>
    <t>Model # XL 3t900</t>
  </si>
  <si>
    <t>Epoxy Paint</t>
  </si>
  <si>
    <t>Y Strainers, Basket Strainers</t>
  </si>
  <si>
    <t>LIST PRICE ADDERS</t>
  </si>
  <si>
    <t>FDA Approved (NSF-61 Coverall Gray), Fusion Bonded (Black Beauty), Two Part Wet</t>
  </si>
  <si>
    <t>Oxygen Cleaning</t>
  </si>
  <si>
    <t>Cleaned for Industrial Gases</t>
  </si>
  <si>
    <t>Sure Check</t>
  </si>
  <si>
    <t>Model 303 Silent Check</t>
  </si>
  <si>
    <t>Silent Check, Wafer</t>
  </si>
  <si>
    <t>Silent Check, Globe</t>
  </si>
  <si>
    <t>Cleaning includes:</t>
  </si>
  <si>
    <t>Cleaning for industrial gases, including non-medical oxygen per MSS specification</t>
  </si>
  <si>
    <t>Units are individually bagged and tagged as cleaned</t>
  </si>
  <si>
    <t>Customer special specifications are POA</t>
  </si>
  <si>
    <t>NACE Certification MR01-75</t>
  </si>
  <si>
    <t>NACE Certification Includes:</t>
  </si>
  <si>
    <t>MTR with hardness</t>
  </si>
  <si>
    <t>Class III Bolting</t>
  </si>
  <si>
    <t>All NACE-Compliant Materials of Construction</t>
  </si>
  <si>
    <t>LIST PRICE ADDER (each/line item)</t>
  </si>
  <si>
    <t>M6745535</t>
  </si>
  <si>
    <t>M6743767</t>
  </si>
  <si>
    <t>M6743768</t>
  </si>
  <si>
    <t>M6743769</t>
  </si>
  <si>
    <t>M6743771</t>
  </si>
  <si>
    <t>M6743772</t>
  </si>
  <si>
    <t>M6743773</t>
  </si>
  <si>
    <t>M6741811</t>
  </si>
  <si>
    <t>M6700756</t>
  </si>
  <si>
    <t>M6709970</t>
  </si>
  <si>
    <t>Model 764SS</t>
  </si>
  <si>
    <t>Stainless Steel ASTM A351 CF8M – 600# Flanged - Sourced &amp; Manufactured in USA</t>
  </si>
  <si>
    <t>764SS</t>
  </si>
  <si>
    <t>M6700172</t>
  </si>
  <si>
    <t>C.F</t>
  </si>
  <si>
    <t>M6700605</t>
  </si>
  <si>
    <t>M6727146</t>
  </si>
  <si>
    <t>M6701485</t>
  </si>
  <si>
    <t>M6701643</t>
  </si>
  <si>
    <t>M6702418</t>
  </si>
  <si>
    <t>1/2" LF351 SLCN BRZ W/20MSH SS SCN</t>
  </si>
  <si>
    <t>1/4" LF351 SLCN BRZ W/5/32" PF; 30ML SS SCN</t>
  </si>
  <si>
    <t>3/4" LF351 SLCN BRZ W/20 MSH SS SCN</t>
  </si>
  <si>
    <t>1" LF351 SLCN BRZ W/20MSH SS SCN</t>
  </si>
  <si>
    <t>1/2" 303ATCI THRD 200# WOG CV W/316SS TRIM &amp;EPDM</t>
  </si>
  <si>
    <t>3/4" 303ATCI THRD 200# WOG CV W/316SS TRIM&amp;EPDM</t>
  </si>
  <si>
    <t>1-1/2" LF351 SLCN BRZ W/20 MSH SS SCN</t>
  </si>
  <si>
    <t>2" 758 125# W/5/32" PF;100ML SS SCN</t>
  </si>
  <si>
    <t>1" 303ATCI THRD 200# WOGCV W/316SS TRIM &amp; EPDM</t>
  </si>
  <si>
    <t>2" LF351 SLCN BRZ W/20 MSH SS SCN</t>
  </si>
  <si>
    <t>1-1/4" 303ATCI THRD 200#WOG CV W/316SS TRIM&amp;EPDM</t>
  </si>
  <si>
    <t>1-1/2" 303ATCI THRD 200#WOG CV W/316SS TRIM&amp;EPDM</t>
  </si>
  <si>
    <t>2" 303ATCI THRD 200# WOGCV W/316SS TRIM &amp; EPDM</t>
  </si>
  <si>
    <t>1-1/2" 581SS 600# W/1/16PF SS SCN</t>
  </si>
  <si>
    <t>2" 781SS-N 150# W/1/16"PF SS SCN</t>
  </si>
  <si>
    <t>1/2" 861CSBC 600# W/1/16" PF SS SCN</t>
  </si>
  <si>
    <t>1/2" 862CSBC 600# W/1/16" PF SS SCN</t>
  </si>
  <si>
    <t>2-1/2" LF351 SLCN BRZ W/1/16" PF SS SCN</t>
  </si>
  <si>
    <t>3/4" 861CSBC 600# W/1/16" PF SS SCN</t>
  </si>
  <si>
    <t>3/4  862CSBC 600# W/1/16PF SS SCN</t>
  </si>
  <si>
    <t>1/2  861SSBC 600# W/1/16PF SS SCN</t>
  </si>
  <si>
    <t>1/2" 862SSBC 600# W/1/16" PF SS SCN</t>
  </si>
  <si>
    <t>1" 862CSBC 600# W/1/16"PF SS SCN</t>
  </si>
  <si>
    <t>3/4" 861SSBC 600# W/1/16" PF SS SCN</t>
  </si>
  <si>
    <t>3/4" 862SSBC 600# W/1/16" PF SS SCN</t>
  </si>
  <si>
    <t>1" 861CSBC 600# W/1/16"PF SS SCN</t>
  </si>
  <si>
    <t>2-1/2" 781SS-N 150# W/1/16" PF SS SCN</t>
  </si>
  <si>
    <t>2" 782SS-N 300# W/1/16"PF SS SCN</t>
  </si>
  <si>
    <t>1" 861SSBC 600# W/1/16"PF SS SCN</t>
  </si>
  <si>
    <t>1" 862SSBC 600# W/1/16"PF SS SCN</t>
  </si>
  <si>
    <t>3" 781SS-N 150# W/1/16"PF SS SCN</t>
  </si>
  <si>
    <t>1-1/4" 861CSBC 600# W/1/16" PF SS SCN</t>
  </si>
  <si>
    <t>2-1/2" 782SS-N 300# W/1/16" PF SS SCN</t>
  </si>
  <si>
    <t>3" 782SS-N 300# W/1/16"PF SS SCN</t>
  </si>
  <si>
    <t>1-1/4" 862CSBC 600# W/1/16" PF SS SCN</t>
  </si>
  <si>
    <t>1-1/2" 861CSBC 600# W/1/16" PF SS SCN</t>
  </si>
  <si>
    <t>3" LF351 SLCN BRZ SCW YSTR</t>
  </si>
  <si>
    <t>1-1/2" 862CSBC 600# 1/16" PF SS SCN</t>
  </si>
  <si>
    <t>2" 861CSBC 600# W/1/16"PF SS SCN</t>
  </si>
  <si>
    <t>1-1/4" 861SSBC 600# W/1/16" PF SS SCN</t>
  </si>
  <si>
    <t>1-1/4" 862SSBC 600# W/1/16" PF SS SCN</t>
  </si>
  <si>
    <t>2" 862CSBC 600# W/1/16"PF SS SCN</t>
  </si>
  <si>
    <t>1-1/2" 861SSBC 600# W/1/16" PF SS SCN</t>
  </si>
  <si>
    <t>1-1/2" 862SSBC 600# W/1/16" PF SS SCN</t>
  </si>
  <si>
    <t>1/2" 764SS 600# W/1/16"PF SS SCN</t>
  </si>
  <si>
    <t>4" 781SS-N 150# W/1/16"PF SS SCN</t>
  </si>
  <si>
    <t>2-1/2" 861CSBC 600# W/1/16" PF SS SCN</t>
  </si>
  <si>
    <t>4" 782SS-N 300# W/1/16"PF SS SCN</t>
  </si>
  <si>
    <t>2" 862SSBC 600# W/1/16"PF SS SCN</t>
  </si>
  <si>
    <t>2" 861SSBC 600# W/1/16"PF SS SCN</t>
  </si>
  <si>
    <t>1" 764SS 600# W/1/16" PFSS SCN</t>
  </si>
  <si>
    <t>2-1/2" 862CSBC 600# W/1/16" PF SS SCN</t>
  </si>
  <si>
    <t>3" 862CSBC 600# W/1/16"PF SS SCN</t>
  </si>
  <si>
    <t>5" 781SS-N 150# W/1/8" PF SS SCN</t>
  </si>
  <si>
    <t>2-1/2" 861SSBC 600# W/1/16" PF SS SCN</t>
  </si>
  <si>
    <t>2-1/2" 862SSBC 600# W/1//16" PF SS SCN</t>
  </si>
  <si>
    <t>6" 781SS-N 150# W/1/8"PF SS SCN</t>
  </si>
  <si>
    <t>6" 782SS-N 300# W/1/8" PF SS SCN</t>
  </si>
  <si>
    <t>3" 861SSBC 600# W/1/16"PF SS SCN</t>
  </si>
  <si>
    <t>3" 862SSBC 600# W/1/16"PF SS SCN</t>
  </si>
  <si>
    <t>2" 764SS 600# W/1/16" PFSS SCN</t>
  </si>
  <si>
    <t>1-1/2" 764SS 600# W/1/16" PF SS SCN</t>
  </si>
  <si>
    <t>8" 781SS-N 150# W/1/8"PF SS SCN</t>
  </si>
  <si>
    <t>2-1/2" 764SS 600# W/1/16" PF SS SCN</t>
  </si>
  <si>
    <t>8" 782SS-N 300# W/1/8"PF SS SCN</t>
  </si>
  <si>
    <t>3" 764SS 600# W/1/16" PFSS SCN</t>
  </si>
  <si>
    <t>10" 781SS-N 150# W/1/8"PF SS SCN</t>
  </si>
  <si>
    <t>SORT</t>
  </si>
  <si>
    <t>M6780004</t>
  </si>
  <si>
    <t>M6780007</t>
  </si>
  <si>
    <t>M6780009</t>
  </si>
  <si>
    <t>M6780000</t>
  </si>
  <si>
    <t>M6780001</t>
  </si>
  <si>
    <t>M6780002</t>
  </si>
  <si>
    <t>M6780003</t>
  </si>
  <si>
    <t>M6780008</t>
  </si>
  <si>
    <t>M6780006</t>
  </si>
  <si>
    <t>M6780005</t>
  </si>
  <si>
    <t>Series 94</t>
  </si>
  <si>
    <t>Statinless Steel ASTM A351 Gr CF8M - Lug Style - Imported</t>
  </si>
  <si>
    <t>94SHH8</t>
  </si>
  <si>
    <t>M6780050</t>
  </si>
  <si>
    <t>M6780051</t>
  </si>
  <si>
    <t>M6780052</t>
  </si>
  <si>
    <t>M6780053</t>
  </si>
  <si>
    <t>M6780054</t>
  </si>
  <si>
    <t>M6780055</t>
  </si>
  <si>
    <t>M6780056</t>
  </si>
  <si>
    <t>M6780057</t>
  </si>
  <si>
    <t>M6780058</t>
  </si>
  <si>
    <t>M6780059</t>
  </si>
  <si>
    <t>M6780060</t>
  </si>
  <si>
    <t>M6780061</t>
  </si>
  <si>
    <t>M6780062</t>
  </si>
  <si>
    <t>New! July 2025</t>
  </si>
  <si>
    <t>2.0 94SHH81 SS HPBFV W/ LVR HDL</t>
  </si>
  <si>
    <t>2.0 94SHH85 SS HPBFV W/ GO</t>
  </si>
  <si>
    <t>2.5 94SHH81 SS HPBFV W/ LVR HDL</t>
  </si>
  <si>
    <t>2.5 94SHH85 SS HPBFV W/ GO</t>
  </si>
  <si>
    <t>3.0 94SHH81 SS HPBFV W/ LVR HDL</t>
  </si>
  <si>
    <t>3.0 94SHH85 SS HPBFV W/ GO</t>
  </si>
  <si>
    <t>4.0 94SHH81 SS HPBFV W/ LVR HDL</t>
  </si>
  <si>
    <t>4.0 94SHH85 SS HPBFV W/ GO</t>
  </si>
  <si>
    <t>6.0 94SHH81 SS HPBFV W/ LVR HDL</t>
  </si>
  <si>
    <t>6.0 94SHH85 SS HPBFV W/ GO</t>
  </si>
  <si>
    <t>8.0 94SHH85 SS HPBFV W/ GO</t>
  </si>
  <si>
    <t>10.0 94SHH85 SS HPBFV W/ GO</t>
  </si>
  <si>
    <t>12.0 94SHH85 SS HPBFV W/ GO</t>
  </si>
  <si>
    <t>M6762894</t>
  </si>
  <si>
    <t>M6762895</t>
  </si>
  <si>
    <t>M6762896</t>
  </si>
  <si>
    <t>M6762897</t>
  </si>
  <si>
    <t>M6762898</t>
  </si>
  <si>
    <t>M6762899</t>
  </si>
  <si>
    <t>M6762900</t>
  </si>
  <si>
    <t>M6762901</t>
  </si>
  <si>
    <t>M6762902</t>
  </si>
  <si>
    <t>M6762903</t>
  </si>
  <si>
    <t>M6762904</t>
  </si>
  <si>
    <t>M6762905</t>
  </si>
  <si>
    <t>M6762906</t>
  </si>
  <si>
    <t>M6762907</t>
  </si>
  <si>
    <t>M6762908</t>
  </si>
  <si>
    <t>M6762909</t>
  </si>
  <si>
    <t>M6762910</t>
  </si>
  <si>
    <t>M6762911</t>
  </si>
  <si>
    <t>M6762912</t>
  </si>
  <si>
    <t>M6762913</t>
  </si>
  <si>
    <t>M6762914</t>
  </si>
  <si>
    <t>M6762915</t>
  </si>
  <si>
    <t>M6762916</t>
  </si>
  <si>
    <t>M6762917</t>
  </si>
  <si>
    <t>M6762918</t>
  </si>
  <si>
    <t>M6762919</t>
  </si>
  <si>
    <t>M6762920</t>
  </si>
  <si>
    <t>M6762921</t>
  </si>
  <si>
    <t>M6763127</t>
  </si>
  <si>
    <t>M6763128</t>
  </si>
  <si>
    <t>M6763131</t>
  </si>
  <si>
    <t>M6763132</t>
  </si>
  <si>
    <t>M6763135</t>
  </si>
  <si>
    <t>M6763136</t>
  </si>
  <si>
    <t>2  758CI SM 1/16 PF 125# Y STR</t>
  </si>
  <si>
    <t>2-1/2  758CI SM 1/16 PF 125# Y STR</t>
  </si>
  <si>
    <t>3  758CI SM 1/16 PF 125# Y STR</t>
  </si>
  <si>
    <t>4  758CI SM 1/16 PF 125# Y STR</t>
  </si>
  <si>
    <t>5  758CI SM 1/8 PF 125# Y STR</t>
  </si>
  <si>
    <t>6  758CI SM 1/8 PF 125# Y STR</t>
  </si>
  <si>
    <t>8  758CI SM 1/8 PF 125# Y STR</t>
  </si>
  <si>
    <t>10  758CI SM 1/8 PF 125# Y STR</t>
  </si>
  <si>
    <t>12  758CI SM 1/8 PF 125# Y STR</t>
  </si>
  <si>
    <t>14  758CI SM 1/8 PF 125# Y STR</t>
  </si>
  <si>
    <t>16  758CI SM 1/8 PF 125# Y STR</t>
  </si>
  <si>
    <t>18  758CI SM 1/8 PF 125# Y STR</t>
  </si>
  <si>
    <t>20  758CI SM 1/8 PF 125# Y STR</t>
  </si>
  <si>
    <t>24  758CI SM 1/8 PF 125# Y STR</t>
  </si>
  <si>
    <t>2  752CI SM 1/16 PF 250# Y STR</t>
  </si>
  <si>
    <t>2-1/2 752CI SM 1/16 PF 250# Y STR</t>
  </si>
  <si>
    <t>3  752CI SM 1/16 PF 250# Y STR</t>
  </si>
  <si>
    <t>4  752CI SM 1/16 PF 250# Y STR</t>
  </si>
  <si>
    <t>5  752CI SM 1/8 PF 250# Y STR</t>
  </si>
  <si>
    <t>6  752CI SM 1/8 PF 250# Y STR</t>
  </si>
  <si>
    <t>8  752CI SM 1/8 PF 250# Y STR</t>
  </si>
  <si>
    <t>10  752CI SM 1/8 PF 250# Y STR</t>
  </si>
  <si>
    <t>12  752CI SM 1/8 PF 250# Y STR</t>
  </si>
  <si>
    <t>14  752CI SM 1/8 PF 250# Y STR</t>
  </si>
  <si>
    <t>16  752CI SM 1/8 PF 250# Y STR</t>
  </si>
  <si>
    <t>18  752CI SM 1/8 PF 250# Y STR</t>
  </si>
  <si>
    <t>20  752CI SM 1/8 PF 250# Y STR</t>
  </si>
  <si>
    <t>24  752CI SM 1/8 PF 250# Y STR</t>
  </si>
  <si>
    <t>CL150 BMS CONN KIT CL125, CL150</t>
  </si>
  <si>
    <t>CL600 BMS CONN KIT CL250, CL300, CL600</t>
  </si>
  <si>
    <t>CL150 CELL CONN KIT CL125, CL150</t>
  </si>
  <si>
    <t>CL600 CELL CONN KIT CL250, CL300, CL600</t>
  </si>
  <si>
    <t>CL150 SENSOR REPL KT CL125, CL150</t>
  </si>
  <si>
    <t>CL600 SENSOR REPL KT CL250, CL300, CL600</t>
  </si>
  <si>
    <t>M6762989</t>
  </si>
  <si>
    <t>M6762990</t>
  </si>
  <si>
    <t>M6762991</t>
  </si>
  <si>
    <t>12  691MFAB SM 1/8 PF 125# CI BSK STR</t>
  </si>
  <si>
    <t>10  691MFAB SM 1/8 PF 125# CI BSK STR</t>
  </si>
  <si>
    <t>8  691MFAB SM 1/8 PF 125# CI BSK STR</t>
  </si>
  <si>
    <t>M6762992</t>
  </si>
  <si>
    <t>14  691MFAB SM 1/8 PF 125# CI BSK STR</t>
  </si>
  <si>
    <t>M6762993</t>
  </si>
  <si>
    <t>16  691MFAB SM 1/8 PF 125# CI BSK STR</t>
  </si>
  <si>
    <t>M6762994</t>
  </si>
  <si>
    <t>8  692MFDB SM 1/8  PF 150# CS BSK STR</t>
  </si>
  <si>
    <t>M6762995</t>
  </si>
  <si>
    <t>10  692MFDB SM 1/8  PF 150# CS BSK STR</t>
  </si>
  <si>
    <t>M6762996</t>
  </si>
  <si>
    <t>12  692MFDB SM 1/8  PF 150# CS BSK STR</t>
  </si>
  <si>
    <t>M6762997</t>
  </si>
  <si>
    <t>14  692MFDB SM 1/8  PF 150# CS BSK STR</t>
  </si>
  <si>
    <t>M6762998</t>
  </si>
  <si>
    <t>16  692MFDB SM 1/8  PF 150# CS BSK STR</t>
  </si>
  <si>
    <t>M6762959</t>
  </si>
  <si>
    <t>2  791MFAH SM 1/16 PF 125# CI BSK STR</t>
  </si>
  <si>
    <t>M6762960</t>
  </si>
  <si>
    <t>2-1/2  791MFAH SM 1/16 PF 125# CI BSK STR</t>
  </si>
  <si>
    <t>M6762961</t>
  </si>
  <si>
    <t>3  791MFAH SM 1/16 PF 125# CI BSK STR</t>
  </si>
  <si>
    <t>M6762962</t>
  </si>
  <si>
    <t>M6762963</t>
  </si>
  <si>
    <t>5  791MFAH SM 1/8 PF 125# CI BSK STR</t>
  </si>
  <si>
    <t>4  791MFAH SM 1/16 PF 125# CI BSK STR</t>
  </si>
  <si>
    <t>M6762964</t>
  </si>
  <si>
    <t>6  791MFAH SM 1/8 PF 125# CI BSK STR</t>
  </si>
  <si>
    <t>M6762965</t>
  </si>
  <si>
    <t>2  792MFDH SM 1/16 PF 150# CS BSK STR</t>
  </si>
  <si>
    <t>M6762966</t>
  </si>
  <si>
    <t>2-1/2  792MFDH SM 1/16 PF 150# CS BSK STR</t>
  </si>
  <si>
    <t>M6762967</t>
  </si>
  <si>
    <t>3  792MFDH SM 1/16 PF 150# CS BSK STR</t>
  </si>
  <si>
    <t>M6762968</t>
  </si>
  <si>
    <t>4  792MFDH SM 1/16 PF 150# CS BSK STR</t>
  </si>
  <si>
    <t>M6762969</t>
  </si>
  <si>
    <t>5  792MFDH SM 1/8 PF 150# CS BSK STR</t>
  </si>
  <si>
    <t>6  792MFDH SM 1/8 PF 150# CS BSK STR</t>
  </si>
  <si>
    <t>M6762971</t>
  </si>
  <si>
    <t>2  792MFHH SM 1/16PF 150# SS BSK STR</t>
  </si>
  <si>
    <t>M6762972</t>
  </si>
  <si>
    <t>2-1/2  792MFHH SM 1/16PF 150# SS BSK STR</t>
  </si>
  <si>
    <t>M6762973</t>
  </si>
  <si>
    <t>3  792MFHH SM 1/16PF 150# SS BSK STR</t>
  </si>
  <si>
    <t>M6762974</t>
  </si>
  <si>
    <t>4  792MFHH SM 1/16PF 150# SS BSK STR</t>
  </si>
  <si>
    <t>M6762975</t>
  </si>
  <si>
    <t>5  792MFHH SM 1/8PF 150# SS BSK STR</t>
  </si>
  <si>
    <t>6  792MFHH SM 1/8PF 150# SS BSK STR</t>
  </si>
  <si>
    <t>M6762976</t>
  </si>
  <si>
    <t>M6762977</t>
  </si>
  <si>
    <t>2  794MFDH SM 1/16 PF 300# CS BSK STR</t>
  </si>
  <si>
    <t>M6762978</t>
  </si>
  <si>
    <t>2-1/2  794MFDH SM 1/16 PF 300# CS BSK STR</t>
  </si>
  <si>
    <t>3  794MFDH SM 1/16 PF 300# CS BSK STR</t>
  </si>
  <si>
    <t>M6762979</t>
  </si>
  <si>
    <t>M6762980</t>
  </si>
  <si>
    <t>4  794MFDH SM 1/16 PF 300# CS BSK STR</t>
  </si>
  <si>
    <t>M6762981</t>
  </si>
  <si>
    <t>5  794MFDH SM 1/8 PF 300# CS BSK STR</t>
  </si>
  <si>
    <t>M6762982</t>
  </si>
  <si>
    <t>6  794MFDH SM 1/8 PF 300# CS BSK STR</t>
  </si>
  <si>
    <t>M6762983</t>
  </si>
  <si>
    <t>2  794MFHH SM 1/16 PF 300# SS BSK STR</t>
  </si>
  <si>
    <t>M6762984</t>
  </si>
  <si>
    <t>2-1/2  794MFHH SM 1/16 PF 300# SS BSK STR</t>
  </si>
  <si>
    <t>M6762985</t>
  </si>
  <si>
    <t>3  794MFHH SM 1/16 PF 300# SS BSK STR</t>
  </si>
  <si>
    <t>M6762986</t>
  </si>
  <si>
    <t>4  794MHH SM 1/16 PF 300# CS BSK STR</t>
  </si>
  <si>
    <t>M6762987</t>
  </si>
  <si>
    <t>5  794MFHH SM 1/8 PF 300# CS BSK STR</t>
  </si>
  <si>
    <t>M6762988</t>
  </si>
  <si>
    <t>6 794MFHH SM 1/8 PF 300# CS BSK STR</t>
  </si>
  <si>
    <t>M6762970</t>
  </si>
  <si>
    <t>NEW! Smart Strainer Enabled</t>
  </si>
  <si>
    <t>691MF-AB SM</t>
  </si>
  <si>
    <t>792MF-DH SM</t>
  </si>
  <si>
    <t>794MF-DH SM</t>
  </si>
  <si>
    <t>792MF-HH SM</t>
  </si>
  <si>
    <t>692MF-DB SM</t>
  </si>
  <si>
    <t>794MF-HH SM</t>
  </si>
  <si>
    <t>Smart Strainer Kits</t>
  </si>
  <si>
    <t>Connection kit must be purchased separately to activate pressure monitoring</t>
  </si>
  <si>
    <t>TYPE OF CONNECTION</t>
  </si>
  <si>
    <t>PRESSURE CLASS</t>
  </si>
  <si>
    <t>KIT TYPE</t>
  </si>
  <si>
    <t xml:space="preserve">BMS </t>
  </si>
  <si>
    <t>Class 125, Class 150</t>
  </si>
  <si>
    <t>Connection Kit</t>
  </si>
  <si>
    <t>Class 250, Class 300, Class 600</t>
  </si>
  <si>
    <t>Cellular</t>
  </si>
  <si>
    <t>Sensor Replacement</t>
  </si>
  <si>
    <t>Sensors Only</t>
  </si>
  <si>
    <t>NEW!</t>
  </si>
  <si>
    <t>Model 794F &amp; 794MF SM</t>
  </si>
  <si>
    <t>Model 692MF SM</t>
  </si>
  <si>
    <t>Model 792F &amp; 792MF SM</t>
  </si>
  <si>
    <t>Model 691MF SM</t>
  </si>
  <si>
    <t>Model 791F &amp; 791MF SM</t>
  </si>
  <si>
    <t>Model 758 SM</t>
  </si>
  <si>
    <t>758 SM</t>
  </si>
  <si>
    <t>Iron Body ASTM A126 Gr. B – Flanged Ends 125# - Assembled in USA - Smart &amp; Connected Sensors Installed for Smart Strainer Connection</t>
  </si>
  <si>
    <t>Model 752 SM</t>
  </si>
  <si>
    <t>Iron Body ASTM A126 Gr. B – Flanged Ends 250# - Assembled in USA - Smart &amp; Connected Sensors Installed</t>
  </si>
  <si>
    <t>752 SM</t>
  </si>
  <si>
    <t>M6700550</t>
  </si>
  <si>
    <t>M6730010</t>
  </si>
  <si>
    <t>1-1/4" 101MHT SS 150# FLGD WCKW/316SS TRIM</t>
  </si>
  <si>
    <t>1" 101MHT SS 150# FLGD WCKW/316SS TRIM</t>
  </si>
  <si>
    <t>Series 88, Series 90 &amp; Series 94</t>
  </si>
  <si>
    <t>Series 88</t>
  </si>
  <si>
    <t>Handwheel</t>
  </si>
  <si>
    <t>4-6</t>
  </si>
  <si>
    <t>8-14</t>
  </si>
  <si>
    <t>16-24</t>
  </si>
  <si>
    <t>100-150</t>
  </si>
  <si>
    <t>M7000000</t>
  </si>
  <si>
    <t>M7000003</t>
  </si>
  <si>
    <t>M7000007</t>
  </si>
  <si>
    <t>Series 90</t>
  </si>
  <si>
    <t>2-4</t>
  </si>
  <si>
    <t>5-6</t>
  </si>
  <si>
    <t>8-10</t>
  </si>
  <si>
    <t>12-20</t>
  </si>
  <si>
    <t>M7000013</t>
  </si>
  <si>
    <t>M7000014</t>
  </si>
  <si>
    <t>M7000015</t>
  </si>
  <si>
    <t>M7000016</t>
  </si>
  <si>
    <t>M7000017</t>
  </si>
  <si>
    <t>M7000018</t>
  </si>
  <si>
    <t>2-6</t>
  </si>
  <si>
    <t>8-12</t>
  </si>
  <si>
    <t xml:space="preserve">Handwheel Keys </t>
  </si>
  <si>
    <t>(Pack of 10)</t>
  </si>
  <si>
    <t>2-3</t>
  </si>
  <si>
    <t>4-14</t>
  </si>
  <si>
    <t>16-32</t>
  </si>
  <si>
    <t>36-48</t>
  </si>
  <si>
    <t>2-10</t>
  </si>
  <si>
    <t>12-24</t>
  </si>
  <si>
    <t>28-48</t>
  </si>
  <si>
    <t>Lever Handle Kit</t>
  </si>
  <si>
    <t>Gear Operator Kit</t>
  </si>
  <si>
    <t>Accessories</t>
  </si>
  <si>
    <t>ALL</t>
  </si>
  <si>
    <t>Chainwheel Operator</t>
  </si>
  <si>
    <t>14-20</t>
  </si>
  <si>
    <t>8-20</t>
  </si>
  <si>
    <t>0523042</t>
  </si>
  <si>
    <t>0523046</t>
  </si>
  <si>
    <t>0523047</t>
  </si>
  <si>
    <t>0523065</t>
  </si>
  <si>
    <t>0523066</t>
  </si>
  <si>
    <t>50-150</t>
  </si>
  <si>
    <t>200-300</t>
  </si>
  <si>
    <t>350-500</t>
  </si>
  <si>
    <t>200-500</t>
  </si>
  <si>
    <t>200-350</t>
  </si>
  <si>
    <t>400-600</t>
  </si>
  <si>
    <t>50-100</t>
  </si>
  <si>
    <t>125-150</t>
  </si>
  <si>
    <t>200-250</t>
  </si>
  <si>
    <t>300-500</t>
  </si>
  <si>
    <t>28-40</t>
  </si>
  <si>
    <t>50-80</t>
  </si>
  <si>
    <t>100-250</t>
  </si>
  <si>
    <t>400-800</t>
  </si>
  <si>
    <t>900-1200</t>
  </si>
  <si>
    <t>50-250</t>
  </si>
  <si>
    <t>300-600</t>
  </si>
  <si>
    <t>700-1200</t>
  </si>
  <si>
    <t>#2 CHAIN WHEEL 2-6 CIRG-1.5</t>
  </si>
  <si>
    <t>#3 BCWK 8-14 CHAIN WHEEL LESS CHAIN</t>
  </si>
  <si>
    <t>#4 CHAIN WHEEL 14-20 CIRG-3.5</t>
  </si>
  <si>
    <t>#2 BCWC/FT CHAIN WHEEL CHAIN</t>
  </si>
  <si>
    <t>#3 BCWC/FT CHAIN WHEEL CHAIN</t>
  </si>
  <si>
    <t xml:space="preserve">4-6 GO HNDWHL 88IHH65 </t>
  </si>
  <si>
    <t xml:space="preserve">8-14 GO HNDWHL 88IHH65 </t>
  </si>
  <si>
    <t xml:space="preserve">16-24 GO HNDWHL 88IHH65 </t>
  </si>
  <si>
    <t xml:space="preserve">2-4 GO HNDWHL 90CHH65 </t>
  </si>
  <si>
    <t xml:space="preserve">5-6 GO HNDWHL 90CHH65 </t>
  </si>
  <si>
    <t xml:space="preserve">8-10 GO HNDWHL 90CHH65 </t>
  </si>
  <si>
    <t xml:space="preserve">12-20 GO HNDWHL 90CHH65 </t>
  </si>
  <si>
    <t xml:space="preserve">24 GO HNDWHL 90CHH65 </t>
  </si>
  <si>
    <t xml:space="preserve">28-40 GO HNDWHL 90CHH65 </t>
  </si>
  <si>
    <t>M7000001</t>
  </si>
  <si>
    <t>M7000011</t>
  </si>
  <si>
    <t>M7000012</t>
  </si>
  <si>
    <t>M7000008</t>
  </si>
  <si>
    <t>M7000009</t>
  </si>
  <si>
    <t>M7000010</t>
  </si>
  <si>
    <t>M7000006</t>
  </si>
  <si>
    <t>M7000005</t>
  </si>
  <si>
    <t>M7000004</t>
  </si>
  <si>
    <t>M7000002</t>
  </si>
  <si>
    <t>GEARBOX, 6 88IHH65</t>
  </si>
  <si>
    <t>GEARBOX, 4 88IHH65</t>
  </si>
  <si>
    <t>GEARBOX, 8 88IHH65</t>
  </si>
  <si>
    <t>GEARBOX, 10 88IHH65</t>
  </si>
  <si>
    <t>GEARBOX, 12 88IHH65</t>
  </si>
  <si>
    <t>GEARBOX, 14 88IHH65</t>
  </si>
  <si>
    <t>GEARBOX, 16 88IHH65</t>
  </si>
  <si>
    <t>GEARBOX, 18 88IHH65</t>
  </si>
  <si>
    <t>GEARBOX, 20 88IHH65</t>
  </si>
  <si>
    <t>GEARBOX, 24 88IHH65</t>
  </si>
  <si>
    <t>M6700149</t>
  </si>
  <si>
    <t>1/2""303HTSS THRD 600#WOGCV W/316 TRIM&amp;VTN SEAT</t>
  </si>
  <si>
    <t>M6700200</t>
  </si>
  <si>
    <t>3/4""303HTSS THRD 600#WOGCV W/316 TRIM &amp;VTN SEAT</t>
  </si>
  <si>
    <t>M6700571</t>
  </si>
  <si>
    <t>1"" 303HT SS THRD 600#WOGCV W/316 TRIM&amp;VTN SEAT</t>
  </si>
  <si>
    <t>M6700660</t>
  </si>
  <si>
    <t>1-1/4"" 303HT 600# WOG CV W/316SS TRIM &amp; VTN</t>
  </si>
  <si>
    <t>M6700727</t>
  </si>
  <si>
    <t>1-1/2"" 303HT 600# WOG CV W/316 TRIM &amp; VTN</t>
  </si>
  <si>
    <t>M6701342</t>
  </si>
  <si>
    <t>2""303HT SS THRD 600# WOGCV W/316 TRIM&amp;VTN SEAT</t>
  </si>
  <si>
    <t>303HT</t>
  </si>
  <si>
    <t>Viton</t>
  </si>
  <si>
    <t>Stainless Steel - ASTM A351 CF8M – Threaded - FNPT - Assembled in USA</t>
  </si>
  <si>
    <t xml:space="preserve">HNDWHL  2-6 94SHH85     </t>
  </si>
  <si>
    <t xml:space="preserve">HNDWHL  8-12 94SHH85    </t>
  </si>
  <si>
    <t xml:space="preserve">HNDWHL KEY  2-3 88IHH65 </t>
  </si>
  <si>
    <t>HNDWHL KEY  4-14 88IHH65</t>
  </si>
  <si>
    <t>HNDWHL KEY  16-32 88IHH6</t>
  </si>
  <si>
    <t>HNDWHL KEY  36-48 88IHH6</t>
  </si>
  <si>
    <t>HNDWHL KEY  2-10 90CHH65</t>
  </si>
  <si>
    <t>HNDWHL KEY  12-24 90CHH6</t>
  </si>
  <si>
    <t>HNDWHL KEY  28-48 90CHH6</t>
  </si>
  <si>
    <t xml:space="preserve">LVR KIT  2-4 94SHH85    </t>
  </si>
  <si>
    <t xml:space="preserve">LVR KIT  6 94SHH85      </t>
  </si>
  <si>
    <t xml:space="preserve">GEAR OP  2-6 94SHH85    </t>
  </si>
  <si>
    <t xml:space="preserve">GEAR OP  8-10 94SHH85   </t>
  </si>
  <si>
    <t xml:space="preserve">GEAR OP  12 94SHH85     </t>
  </si>
  <si>
    <t>Model 94</t>
  </si>
  <si>
    <t>1000000257</t>
  </si>
  <si>
    <t>1000000258</t>
  </si>
  <si>
    <t>1000000259</t>
  </si>
  <si>
    <t>1000000260</t>
  </si>
  <si>
    <t>1000000261</t>
  </si>
  <si>
    <t>1000000262</t>
  </si>
  <si>
    <t>1000000263</t>
  </si>
  <si>
    <t>1000000265</t>
  </si>
  <si>
    <t>1000000266</t>
  </si>
  <si>
    <t>1000000267</t>
  </si>
  <si>
    <t>1000000268</t>
  </si>
  <si>
    <t>1000000269</t>
  </si>
  <si>
    <t>1000000270</t>
  </si>
  <si>
    <t>1000000271</t>
  </si>
  <si>
    <t>REV 20250815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</si>
</sst>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[$$-409]* #,##0.00_);_([$$-409]* \(#,##0.00\);_([$$-409]* &quot;-&quot;??_);_(@_)"/>
    <numFmt numFmtId="166" formatCode="&quot;$&quot;#,##0.00"/>
    <numFmt numFmtId="167" formatCode="[$-F800]dddd\,\ mmmm\ dd\,\ yyyy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9"/>
      <name val="Arial"/>
      <family val="2"/>
    </font>
    <font>
      <sz val="9"/>
      <color rgb="FF231F20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u/>
      <sz val="9"/>
      <color theme="10"/>
      <name val="Arial"/>
      <family val="2"/>
    </font>
    <font>
      <b/>
      <sz val="11"/>
      <name val="Arial"/>
      <family val="2"/>
    </font>
    <font>
      <b/>
      <sz val="11"/>
      <color rgb="FF231F20"/>
      <name val="Arial"/>
      <family val="2"/>
    </font>
    <font>
      <b/>
      <sz val="12"/>
      <name val="Arial"/>
      <family val="2"/>
    </font>
    <font>
      <b/>
      <sz val="12"/>
      <color rgb="FF231F20"/>
      <name val="Arial"/>
      <family val="2"/>
    </font>
    <font>
      <b/>
      <sz val="12"/>
      <color rgb="FF0070C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Arial"/>
      <family val="2"/>
    </font>
    <font>
      <b/>
      <sz val="11"/>
      <color rgb="FF231F20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b/>
      <sz val="12"/>
      <color rgb="FF0070C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9"/>
      <color rgb="FF231F2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0C0"/>
      <name val="Arial"/>
      <family val="2"/>
    </font>
    <font>
      <b/>
      <sz val="14"/>
      <color rgb="FF231F2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DAA"/>
      </patternFill>
    </fill>
    <fill>
      <patternFill patternType="solid">
        <fgColor rgb="FFD3D9EE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3">
    <xf numFmtId="0" fontId="0" fillId="0" borderId="0" xfId="0"/>
    <xf numFmtId="0" fontId="7" fillId="0" borderId="0" xfId="0" applyFont="1"/>
    <xf numFmtId="49" fontId="9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4" fontId="9" fillId="0" borderId="0" xfId="2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Protection="1">
      <protection locked="0"/>
    </xf>
    <xf numFmtId="44" fontId="7" fillId="0" borderId="0" xfId="2" applyFont="1" applyFill="1" applyBorder="1" applyAlignment="1" applyProtection="1">
      <alignment horizontal="center"/>
      <protection locked="0"/>
    </xf>
    <xf numFmtId="49" fontId="13" fillId="0" borderId="0" xfId="4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top"/>
    </xf>
    <xf numFmtId="1" fontId="7" fillId="0" borderId="0" xfId="0" applyNumberFormat="1" applyFont="1" applyAlignment="1" applyProtection="1">
      <alignment horizontal="left"/>
      <protection locked="0"/>
    </xf>
    <xf numFmtId="44" fontId="7" fillId="0" borderId="1" xfId="2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44" fontId="7" fillId="3" borderId="0" xfId="2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44" fontId="7" fillId="0" borderId="0" xfId="2" applyFont="1" applyAlignment="1">
      <alignment horizontal="center"/>
    </xf>
    <xf numFmtId="44" fontId="7" fillId="0" borderId="3" xfId="2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vertical="top" wrapText="1"/>
    </xf>
    <xf numFmtId="44" fontId="10" fillId="4" borderId="2" xfId="2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vertical="top" wrapText="1"/>
    </xf>
    <xf numFmtId="1" fontId="7" fillId="0" borderId="6" xfId="0" applyNumberFormat="1" applyFont="1" applyBorder="1" applyAlignment="1" applyProtection="1">
      <alignment horizontal="left"/>
      <protection locked="0"/>
    </xf>
    <xf numFmtId="1" fontId="7" fillId="0" borderId="7" xfId="0" applyNumberFormat="1" applyFont="1" applyBorder="1" applyAlignment="1" applyProtection="1">
      <alignment horizontal="left"/>
      <protection locked="0"/>
    </xf>
    <xf numFmtId="0" fontId="12" fillId="4" borderId="5" xfId="0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center" vertical="top" wrapText="1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11" fillId="5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top" wrapText="1"/>
    </xf>
    <xf numFmtId="44" fontId="7" fillId="0" borderId="9" xfId="2" applyFont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2" applyNumberFormat="1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44" fontId="7" fillId="5" borderId="9" xfId="2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44" fontId="10" fillId="4" borderId="5" xfId="2" applyFont="1" applyFill="1" applyBorder="1" applyAlignment="1">
      <alignment horizontal="center" vertical="top" wrapText="1"/>
    </xf>
    <xf numFmtId="44" fontId="7" fillId="5" borderId="4" xfId="2" applyFont="1" applyFill="1" applyBorder="1" applyAlignment="1">
      <alignment horizontal="center" vertical="top" wrapText="1"/>
    </xf>
    <xf numFmtId="1" fontId="7" fillId="0" borderId="4" xfId="2" applyNumberFormat="1" applyFont="1" applyFill="1" applyBorder="1" applyAlignment="1" applyProtection="1">
      <alignment horizontal="center"/>
      <protection locked="0"/>
    </xf>
    <xf numFmtId="44" fontId="7" fillId="0" borderId="4" xfId="2" applyFont="1" applyBorder="1" applyAlignment="1">
      <alignment horizont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49" fontId="19" fillId="0" borderId="0" xfId="0" applyNumberFormat="1" applyFont="1" applyAlignment="1" applyProtection="1">
      <alignment horizontal="center"/>
      <protection locked="0"/>
    </xf>
    <xf numFmtId="49" fontId="19" fillId="0" borderId="0" xfId="0" applyNumberFormat="1" applyFont="1" applyProtection="1">
      <protection locked="0"/>
    </xf>
    <xf numFmtId="44" fontId="19" fillId="0" borderId="0" xfId="2" applyFont="1" applyFill="1" applyBorder="1" applyAlignment="1" applyProtection="1">
      <alignment horizontal="center"/>
      <protection locked="0"/>
    </xf>
    <xf numFmtId="49" fontId="20" fillId="0" borderId="0" xfId="4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19" fillId="0" borderId="0" xfId="0" applyFont="1"/>
    <xf numFmtId="0" fontId="2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" fontId="7" fillId="0" borderId="5" xfId="0" applyNumberFormat="1" applyFont="1" applyBorder="1" applyAlignment="1" applyProtection="1">
      <alignment horizontal="left"/>
      <protection locked="0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12" fontId="7" fillId="0" borderId="4" xfId="0" applyNumberFormat="1" applyFont="1" applyBorder="1" applyAlignment="1" applyProtection="1">
      <alignment horizontal="center" vertical="center"/>
      <protection locked="0"/>
    </xf>
    <xf numFmtId="1" fontId="7" fillId="0" borderId="10" xfId="0" applyNumberFormat="1" applyFont="1" applyBorder="1" applyAlignment="1" applyProtection="1">
      <alignment horizontal="left"/>
      <protection locked="0"/>
    </xf>
    <xf numFmtId="0" fontId="17" fillId="0" borderId="0" xfId="0" applyFont="1" applyAlignment="1">
      <alignment vertical="top"/>
    </xf>
    <xf numFmtId="0" fontId="22" fillId="0" borderId="0" xfId="0" applyFont="1"/>
    <xf numFmtId="12" fontId="7" fillId="0" borderId="4" xfId="0" applyNumberFormat="1" applyFont="1" applyBorder="1" applyAlignment="1">
      <alignment horizontal="center"/>
    </xf>
    <xf numFmtId="0" fontId="17" fillId="0" borderId="0" xfId="0" applyFont="1" applyAlignment="1">
      <alignment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4" fontId="7" fillId="0" borderId="0" xfId="2" applyFont="1" applyFill="1" applyBorder="1" applyAlignment="1" applyProtection="1">
      <alignment horizontal="center" vertical="center"/>
      <protection locked="0"/>
    </xf>
    <xf numFmtId="49" fontId="13" fillId="0" borderId="0" xfId="4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4" fontId="7" fillId="0" borderId="0" xfId="2" applyFont="1" applyAlignment="1">
      <alignment horizontal="center" vertical="center"/>
    </xf>
    <xf numFmtId="0" fontId="7" fillId="0" borderId="0" xfId="0" applyFont="1" applyAlignment="1">
      <alignment vertical="center"/>
    </xf>
    <xf numFmtId="12" fontId="7" fillId="0" borderId="0" xfId="0" applyNumberFormat="1" applyFont="1" applyAlignment="1" applyProtection="1">
      <alignment horizontal="center" vertical="center"/>
      <protection locked="0"/>
    </xf>
    <xf numFmtId="1" fontId="7" fillId="0" borderId="0" xfId="2" applyNumberFormat="1" applyFont="1" applyFill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Fill="1" applyBorder="1" applyAlignment="1" applyProtection="1">
      <alignment horizontal="center"/>
      <protection locked="0"/>
    </xf>
    <xf numFmtId="44" fontId="7" fillId="0" borderId="0" xfId="2" applyFont="1" applyBorder="1" applyAlignment="1">
      <alignment horizontal="center"/>
    </xf>
    <xf numFmtId="0" fontId="7" fillId="0" borderId="9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65" fontId="0" fillId="0" borderId="0" xfId="0" applyNumberFormat="1"/>
    <xf numFmtId="0" fontId="7" fillId="0" borderId="5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1" fontId="7" fillId="0" borderId="12" xfId="0" applyNumberFormat="1" applyFont="1" applyBorder="1" applyAlignment="1" applyProtection="1">
      <alignment horizontal="left"/>
      <protection locked="0"/>
    </xf>
    <xf numFmtId="1" fontId="7" fillId="0" borderId="5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0" fontId="11" fillId="5" borderId="5" xfId="0" applyFont="1" applyFill="1" applyBorder="1" applyAlignment="1">
      <alignment vertical="top" wrapText="1"/>
    </xf>
    <xf numFmtId="0" fontId="7" fillId="0" borderId="4" xfId="2" applyNumberFormat="1" applyFont="1" applyBorder="1" applyAlignment="1" applyProtection="1">
      <alignment horizontal="center"/>
      <protection locked="0"/>
    </xf>
    <xf numFmtId="1" fontId="7" fillId="0" borderId="11" xfId="0" applyNumberFormat="1" applyFont="1" applyBorder="1" applyAlignment="1" applyProtection="1">
      <alignment horizontal="left"/>
      <protection locked="0"/>
    </xf>
    <xf numFmtId="0" fontId="0" fillId="0" borderId="3" xfId="0" applyBorder="1"/>
    <xf numFmtId="44" fontId="19" fillId="0" borderId="0" xfId="2" applyFont="1" applyAlignment="1" applyProtection="1">
      <alignment horizontal="center"/>
      <protection locked="0"/>
    </xf>
    <xf numFmtId="0" fontId="9" fillId="4" borderId="14" xfId="0" applyFont="1" applyFill="1" applyBorder="1" applyAlignment="1">
      <alignment vertical="top" wrapText="1"/>
    </xf>
    <xf numFmtId="0" fontId="7" fillId="5" borderId="5" xfId="0" applyFont="1" applyFill="1" applyBorder="1" applyAlignment="1">
      <alignment horizontal="center" vertical="top" wrapText="1"/>
    </xf>
    <xf numFmtId="49" fontId="20" fillId="0" borderId="0" xfId="4" applyNumberFormat="1" applyFont="1" applyAlignment="1" applyProtection="1">
      <alignment horizontal="center"/>
      <protection locked="0"/>
    </xf>
    <xf numFmtId="44" fontId="7" fillId="0" borderId="0" xfId="2" applyFont="1" applyAlignment="1" applyProtection="1">
      <alignment horizontal="center"/>
      <protection locked="0"/>
    </xf>
    <xf numFmtId="49" fontId="13" fillId="0" borderId="0" xfId="4" applyNumberFormat="1" applyFont="1" applyAlignment="1" applyProtection="1">
      <alignment horizontal="center"/>
      <protection locked="0"/>
    </xf>
    <xf numFmtId="44" fontId="7" fillId="0" borderId="3" xfId="2" applyFont="1" applyBorder="1" applyAlignment="1" applyProtection="1">
      <alignment horizontal="center"/>
      <protection locked="0"/>
    </xf>
    <xf numFmtId="44" fontId="7" fillId="0" borderId="1" xfId="2" applyFont="1" applyBorder="1" applyAlignment="1" applyProtection="1">
      <alignment horizontal="center"/>
      <protection locked="0"/>
    </xf>
    <xf numFmtId="44" fontId="7" fillId="0" borderId="0" xfId="2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7" fillId="0" borderId="4" xfId="2" applyNumberFormat="1" applyFont="1" applyBorder="1" applyAlignment="1" applyProtection="1">
      <alignment horizontal="center"/>
      <protection locked="0"/>
    </xf>
    <xf numFmtId="1" fontId="7" fillId="0" borderId="0" xfId="2" applyNumberFormat="1" applyFont="1" applyBorder="1" applyAlignment="1" applyProtection="1">
      <alignment horizontal="center"/>
      <protection locked="0"/>
    </xf>
    <xf numFmtId="0" fontId="10" fillId="4" borderId="14" xfId="0" applyFont="1" applyFill="1" applyBorder="1" applyAlignment="1">
      <alignment horizontal="center" vertical="top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0" fillId="0" borderId="7" xfId="0" applyBorder="1"/>
    <xf numFmtId="1" fontId="7" fillId="0" borderId="13" xfId="0" applyNumberFormat="1" applyFont="1" applyBorder="1" applyAlignment="1" applyProtection="1">
      <alignment horizontal="left"/>
      <protection locked="0"/>
    </xf>
    <xf numFmtId="1" fontId="7" fillId="0" borderId="4" xfId="0" applyNumberFormat="1" applyFont="1" applyBorder="1" applyAlignment="1" applyProtection="1">
      <alignment horizontal="center"/>
      <protection locked="0"/>
    </xf>
    <xf numFmtId="1" fontId="7" fillId="0" borderId="9" xfId="0" applyNumberFormat="1" applyFont="1" applyBorder="1" applyAlignment="1" applyProtection="1">
      <alignment horizontal="center"/>
      <protection locked="0"/>
    </xf>
    <xf numFmtId="0" fontId="0" fillId="0" borderId="6" xfId="0" applyBorder="1"/>
    <xf numFmtId="12" fontId="7" fillId="0" borderId="9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7" fillId="0" borderId="9" xfId="2" applyNumberFormat="1" applyFont="1" applyBorder="1" applyAlignment="1" applyProtection="1">
      <alignment horizontal="center"/>
      <protection locked="0"/>
    </xf>
    <xf numFmtId="0" fontId="11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horizontal="center" vertical="top" wrapText="1"/>
    </xf>
    <xf numFmtId="1" fontId="7" fillId="0" borderId="15" xfId="0" applyNumberFormat="1" applyFont="1" applyBorder="1" applyAlignment="1" applyProtection="1">
      <alignment horizontal="left"/>
      <protection locked="0"/>
    </xf>
    <xf numFmtId="0" fontId="0" fillId="0" borderId="11" xfId="0" applyBorder="1"/>
    <xf numFmtId="0" fontId="0" fillId="0" borderId="10" xfId="0" applyBorder="1"/>
    <xf numFmtId="1" fontId="7" fillId="0" borderId="15" xfId="0" applyNumberFormat="1" applyFont="1" applyBorder="1" applyAlignment="1" applyProtection="1">
      <alignment horizontal="center"/>
      <protection locked="0"/>
    </xf>
    <xf numFmtId="0" fontId="12" fillId="4" borderId="1" xfId="0" applyFont="1" applyFill="1" applyBorder="1" applyAlignment="1">
      <alignment vertical="top" wrapText="1"/>
    </xf>
    <xf numFmtId="44" fontId="7" fillId="5" borderId="15" xfId="2" applyFont="1" applyFill="1" applyBorder="1" applyAlignment="1">
      <alignment horizontal="center" vertical="top" wrapText="1"/>
    </xf>
    <xf numFmtId="0" fontId="0" fillId="0" borderId="12" xfId="0" applyBorder="1"/>
    <xf numFmtId="0" fontId="12" fillId="4" borderId="14" xfId="0" applyFont="1" applyFill="1" applyBorder="1" applyAlignment="1">
      <alignment vertical="top" wrapText="1"/>
    </xf>
    <xf numFmtId="44" fontId="7" fillId="0" borderId="0" xfId="0" applyNumberFormat="1" applyFont="1"/>
    <xf numFmtId="0" fontId="7" fillId="0" borderId="0" xfId="2" applyNumberFormat="1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vertical="top" wrapText="1"/>
    </xf>
    <xf numFmtId="1" fontId="7" fillId="0" borderId="11" xfId="0" applyNumberFormat="1" applyFont="1" applyBorder="1" applyAlignment="1" applyProtection="1">
      <alignment horizontal="left" wrapText="1"/>
      <protection locked="0"/>
    </xf>
    <xf numFmtId="1" fontId="7" fillId="0" borderId="5" xfId="0" applyNumberFormat="1" applyFont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6" fillId="2" borderId="0" xfId="0" applyFont="1" applyFill="1" applyAlignment="1" applyProtection="1">
      <alignment horizontal="center"/>
      <protection locked="0"/>
    </xf>
    <xf numFmtId="49" fontId="26" fillId="0" borderId="0" xfId="0" applyNumberFormat="1" applyFont="1" applyAlignment="1" applyProtection="1">
      <alignment horizontal="center"/>
      <protection locked="0"/>
    </xf>
    <xf numFmtId="49" fontId="26" fillId="0" borderId="0" xfId="0" applyNumberFormat="1" applyFont="1" applyProtection="1">
      <protection locked="0"/>
    </xf>
    <xf numFmtId="44" fontId="26" fillId="0" borderId="0" xfId="2" applyFont="1" applyAlignment="1" applyProtection="1">
      <alignment horizontal="center"/>
      <protection locked="0"/>
    </xf>
    <xf numFmtId="49" fontId="27" fillId="0" borderId="0" xfId="4" applyNumberFormat="1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9" fillId="4" borderId="14" xfId="0" applyFont="1" applyFill="1" applyBorder="1" applyAlignment="1">
      <alignment vertical="top" wrapText="1"/>
    </xf>
    <xf numFmtId="0" fontId="29" fillId="4" borderId="5" xfId="0" applyFont="1" applyFill="1" applyBorder="1" applyAlignment="1">
      <alignment horizontal="center" vertical="top" wrapText="1"/>
    </xf>
    <xf numFmtId="44" fontId="31" fillId="4" borderId="2" xfId="2" applyFont="1" applyFill="1" applyBorder="1" applyAlignment="1">
      <alignment horizontal="center" vertical="top" wrapText="1"/>
    </xf>
    <xf numFmtId="0" fontId="32" fillId="5" borderId="5" xfId="0" applyFont="1" applyFill="1" applyBorder="1" applyAlignment="1">
      <alignment vertical="top" wrapText="1"/>
    </xf>
    <xf numFmtId="0" fontId="26" fillId="5" borderId="4" xfId="0" applyFont="1" applyFill="1" applyBorder="1" applyAlignment="1">
      <alignment horizontal="center" vertical="top" wrapText="1"/>
    </xf>
    <xf numFmtId="0" fontId="26" fillId="5" borderId="8" xfId="0" applyFont="1" applyFill="1" applyBorder="1" applyAlignment="1">
      <alignment horizontal="center" vertical="top" wrapText="1"/>
    </xf>
    <xf numFmtId="44" fontId="26" fillId="5" borderId="9" xfId="2" applyFont="1" applyFill="1" applyBorder="1" applyAlignment="1">
      <alignment horizontal="center" vertical="top" wrapText="1"/>
    </xf>
    <xf numFmtId="1" fontId="26" fillId="0" borderId="5" xfId="0" applyNumberFormat="1" applyFont="1" applyBorder="1" applyAlignment="1" applyProtection="1">
      <alignment horizontal="left"/>
      <protection locked="0"/>
    </xf>
    <xf numFmtId="0" fontId="26" fillId="0" borderId="5" xfId="0" applyFont="1" applyBorder="1" applyAlignment="1" applyProtection="1">
      <alignment horizontal="center"/>
      <protection locked="0"/>
    </xf>
    <xf numFmtId="12" fontId="26" fillId="0" borderId="4" xfId="0" applyNumberFormat="1" applyFont="1" applyBorder="1" applyAlignment="1" applyProtection="1">
      <alignment horizontal="center" vertical="center"/>
      <protection locked="0"/>
    </xf>
    <xf numFmtId="0" fontId="26" fillId="0" borderId="4" xfId="2" applyNumberFormat="1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8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3" fillId="0" borderId="0" xfId="0" applyFont="1"/>
    <xf numFmtId="0" fontId="33" fillId="5" borderId="4" xfId="0" applyFont="1" applyFill="1" applyBorder="1" applyAlignment="1">
      <alignment horizontal="center" vertical="top" wrapText="1"/>
    </xf>
    <xf numFmtId="1" fontId="26" fillId="0" borderId="5" xfId="0" applyNumberFormat="1" applyFont="1" applyBorder="1" applyAlignment="1" applyProtection="1">
      <alignment horizontal="center"/>
      <protection locked="0"/>
    </xf>
    <xf numFmtId="0" fontId="32" fillId="5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5" borderId="4" xfId="0" applyFont="1" applyFill="1" applyBorder="1" applyAlignment="1">
      <alignment horizontal="center" vertical="top" wrapText="1"/>
    </xf>
    <xf numFmtId="12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2" applyNumberFormat="1" applyFont="1" applyBorder="1" applyAlignment="1" applyProtection="1">
      <alignment horizontal="center"/>
      <protection locked="0"/>
    </xf>
    <xf numFmtId="12" fontId="7" fillId="0" borderId="5" xfId="0" applyNumberFormat="1" applyFont="1" applyBorder="1" applyAlignment="1" applyProtection="1">
      <alignment horizontal="center" vertical="center"/>
      <protection locked="0"/>
    </xf>
    <xf numFmtId="12" fontId="7" fillId="0" borderId="7" xfId="0" applyNumberFormat="1" applyFont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vertical="top" wrapText="1"/>
    </xf>
    <xf numFmtId="44" fontId="26" fillId="0" borderId="0" xfId="2" applyFont="1" applyAlignment="1">
      <alignment horizontal="center"/>
    </xf>
    <xf numFmtId="0" fontId="29" fillId="4" borderId="5" xfId="0" applyFont="1" applyFill="1" applyBorder="1" applyAlignment="1">
      <alignment vertical="top" wrapText="1"/>
    </xf>
    <xf numFmtId="0" fontId="30" fillId="4" borderId="5" xfId="0" applyFont="1" applyFill="1" applyBorder="1" applyAlignment="1">
      <alignment vertical="top" wrapText="1"/>
    </xf>
    <xf numFmtId="0" fontId="31" fillId="4" borderId="5" xfId="0" applyFont="1" applyFill="1" applyBorder="1" applyAlignment="1">
      <alignment horizontal="center" vertical="top" wrapText="1"/>
    </xf>
    <xf numFmtId="0" fontId="32" fillId="5" borderId="4" xfId="0" applyFont="1" applyFill="1" applyBorder="1" applyAlignment="1">
      <alignment vertical="top" wrapText="1"/>
    </xf>
    <xf numFmtId="1" fontId="26" fillId="0" borderId="6" xfId="0" applyNumberFormat="1" applyFont="1" applyBorder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center"/>
      <protection locked="0"/>
    </xf>
    <xf numFmtId="49" fontId="26" fillId="0" borderId="4" xfId="0" applyNumberFormat="1" applyFont="1" applyBorder="1" applyAlignment="1" applyProtection="1">
      <alignment horizontal="center" vertical="center"/>
      <protection locked="0"/>
    </xf>
    <xf numFmtId="1" fontId="26" fillId="0" borderId="7" xfId="0" applyNumberFormat="1" applyFont="1" applyBorder="1" applyAlignment="1" applyProtection="1">
      <alignment horizontal="left"/>
      <protection locked="0"/>
    </xf>
    <xf numFmtId="0" fontId="34" fillId="0" borderId="0" xfId="0" applyFont="1"/>
    <xf numFmtId="1" fontId="7" fillId="0" borderId="4" xfId="0" applyNumberFormat="1" applyFont="1" applyBorder="1" applyAlignment="1" applyProtection="1">
      <alignment horizontal="left"/>
      <protection locked="0"/>
    </xf>
    <xf numFmtId="0" fontId="16" fillId="0" borderId="0" xfId="0" applyFont="1" applyAlignment="1">
      <alignment vertical="top"/>
    </xf>
    <xf numFmtId="0" fontId="7" fillId="0" borderId="11" xfId="0" applyFont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5" fillId="0" borderId="0" xfId="0" applyFont="1"/>
    <xf numFmtId="0" fontId="23" fillId="0" borderId="0" xfId="0" applyFont="1" applyAlignment="1">
      <alignment horizontal="right"/>
    </xf>
    <xf numFmtId="1" fontId="7" fillId="0" borderId="15" xfId="0" applyNumberFormat="1" applyFont="1" applyBorder="1" applyAlignment="1" applyProtection="1">
      <alignment horizontal="left" vertical="center"/>
      <protection locked="0"/>
    </xf>
    <xf numFmtId="1" fontId="7" fillId="0" borderId="11" xfId="0" applyNumberFormat="1" applyFont="1" applyBorder="1" applyAlignment="1" applyProtection="1">
      <alignment horizontal="left" vertical="center"/>
      <protection locked="0"/>
    </xf>
    <xf numFmtId="0" fontId="36" fillId="0" borderId="0" xfId="0" applyFont="1"/>
    <xf numFmtId="0" fontId="37" fillId="0" borderId="0" xfId="0" applyFont="1" applyAlignment="1">
      <alignment vertical="top"/>
    </xf>
    <xf numFmtId="0" fontId="38" fillId="0" borderId="0" xfId="0" applyFont="1" applyAlignment="1">
      <alignment vertical="top"/>
    </xf>
    <xf numFmtId="9" fontId="7" fillId="0" borderId="0" xfId="10" applyFont="1"/>
    <xf numFmtId="9" fontId="19" fillId="0" borderId="0" xfId="10" applyFont="1"/>
    <xf numFmtId="49" fontId="36" fillId="0" borderId="0" xfId="0" applyNumberFormat="1" applyFont="1"/>
    <xf numFmtId="0" fontId="11" fillId="0" borderId="0" xfId="0" applyFont="1"/>
    <xf numFmtId="44" fontId="0" fillId="0" borderId="0" xfId="2" applyFont="1"/>
    <xf numFmtId="0" fontId="5" fillId="0" borderId="0" xfId="4"/>
    <xf numFmtId="0" fontId="5" fillId="0" borderId="0" xfId="4" quotePrefix="1"/>
    <xf numFmtId="0" fontId="15" fillId="0" borderId="0" xfId="0" applyFont="1" applyAlignment="1">
      <alignment vertical="top"/>
    </xf>
    <xf numFmtId="44" fontId="0" fillId="0" borderId="0" xfId="0" applyNumberFormat="1"/>
    <xf numFmtId="49" fontId="39" fillId="0" borderId="0" xfId="0" applyNumberFormat="1" applyFont="1" applyAlignment="1" applyProtection="1">
      <alignment horizontal="center"/>
      <protection locked="0"/>
    </xf>
    <xf numFmtId="49" fontId="39" fillId="0" borderId="0" xfId="0" applyNumberFormat="1" applyFont="1" applyProtection="1">
      <protection locked="0"/>
    </xf>
    <xf numFmtId="44" fontId="39" fillId="0" borderId="0" xfId="2" applyFont="1" applyFill="1" applyBorder="1" applyAlignment="1" applyProtection="1">
      <alignment horizontal="center"/>
      <protection locked="0"/>
    </xf>
    <xf numFmtId="49" fontId="40" fillId="0" borderId="0" xfId="4" applyNumberFormat="1" applyFont="1" applyFill="1" applyBorder="1" applyAlignment="1" applyProtection="1">
      <alignment horizontal="center"/>
      <protection locked="0"/>
    </xf>
    <xf numFmtId="0" fontId="39" fillId="0" borderId="0" xfId="0" applyFont="1" applyAlignment="1">
      <alignment horizontal="center"/>
    </xf>
    <xf numFmtId="44" fontId="39" fillId="0" borderId="0" xfId="2" applyFont="1" applyAlignment="1">
      <alignment horizontal="center"/>
    </xf>
    <xf numFmtId="0" fontId="39" fillId="0" borderId="0" xfId="0" applyFont="1"/>
    <xf numFmtId="0" fontId="39" fillId="2" borderId="0" xfId="0" applyFont="1" applyFill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41" fillId="0" borderId="0" xfId="0" applyFont="1"/>
    <xf numFmtId="0" fontId="42" fillId="0" borderId="0" xfId="0" applyFont="1" applyAlignment="1">
      <alignment vertical="top" wrapText="1"/>
    </xf>
    <xf numFmtId="44" fontId="39" fillId="0" borderId="0" xfId="2" applyFont="1" applyAlignment="1" applyProtection="1">
      <alignment horizontal="center"/>
      <protection locked="0"/>
    </xf>
    <xf numFmtId="49" fontId="40" fillId="0" borderId="0" xfId="4" applyNumberFormat="1" applyFont="1" applyAlignment="1" applyProtection="1">
      <alignment horizontal="center"/>
      <protection locked="0"/>
    </xf>
    <xf numFmtId="0" fontId="38" fillId="0" borderId="0" xfId="0" applyFont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31" fillId="4" borderId="4" xfId="0" applyFont="1" applyFill="1" applyBorder="1" applyAlignment="1">
      <alignment horizontal="center" vertical="top" wrapText="1"/>
    </xf>
    <xf numFmtId="0" fontId="5" fillId="0" borderId="0" xfId="4" applyFill="1"/>
    <xf numFmtId="44" fontId="36" fillId="0" borderId="0" xfId="0" applyNumberFormat="1" applyFont="1"/>
    <xf numFmtId="0" fontId="0" fillId="0" borderId="0" xfId="0" applyAlignment="1">
      <alignment horizontal="center"/>
    </xf>
    <xf numFmtId="0" fontId="10" fillId="4" borderId="14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12" fontId="7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12" fontId="7" fillId="0" borderId="15" xfId="0" applyNumberFormat="1" applyFont="1" applyBorder="1" applyAlignment="1" applyProtection="1">
      <alignment horizontal="center" vertical="center"/>
      <protection locked="0"/>
    </xf>
    <xf numFmtId="12" fontId="7" fillId="0" borderId="5" xfId="0" applyNumberFormat="1" applyFont="1" applyBorder="1" applyAlignment="1" applyProtection="1">
      <alignment horizontal="left" vertical="center"/>
      <protection locked="0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top"/>
    </xf>
    <xf numFmtId="166" fontId="32" fillId="0" borderId="4" xfId="2" applyNumberFormat="1" applyFont="1" applyFill="1" applyBorder="1" applyAlignment="1">
      <alignment horizontal="center" vertical="top" wrapText="1"/>
    </xf>
    <xf numFmtId="166" fontId="11" fillId="0" borderId="4" xfId="2" applyNumberFormat="1" applyFont="1" applyFill="1" applyBorder="1" applyAlignment="1">
      <alignment horizontal="center" vertical="top" wrapText="1"/>
    </xf>
    <xf numFmtId="9" fontId="32" fillId="0" borderId="5" xfId="0" applyNumberFormat="1" applyFont="1" applyBorder="1" applyAlignment="1">
      <alignment horizontal="center" vertical="top" wrapText="1"/>
    </xf>
    <xf numFmtId="9" fontId="32" fillId="0" borderId="4" xfId="0" applyNumberFormat="1" applyFont="1" applyBorder="1" applyAlignment="1">
      <alignment horizontal="center" vertical="top" wrapText="1"/>
    </xf>
    <xf numFmtId="166" fontId="11" fillId="0" borderId="4" xfId="0" applyNumberFormat="1" applyFont="1" applyBorder="1" applyAlignment="1">
      <alignment horizontal="center" vertical="top" wrapText="1"/>
    </xf>
    <xf numFmtId="166" fontId="7" fillId="0" borderId="9" xfId="0" applyNumberFormat="1" applyFont="1" applyBorder="1" applyAlignment="1" applyProtection="1">
      <alignment horizontal="center" vertical="center"/>
      <protection locked="0"/>
    </xf>
    <xf numFmtId="0" fontId="43" fillId="0" borderId="0" xfId="0" applyFont="1" applyAlignment="1">
      <alignment vertical="top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11" fillId="0" borderId="0" xfId="0" applyNumberFormat="1" applyFont="1" applyAlignment="1">
      <alignment horizontal="center" vertical="top" wrapText="1"/>
    </xf>
    <xf numFmtId="0" fontId="17" fillId="0" borderId="3" xfId="0" applyFont="1" applyBorder="1" applyAlignment="1">
      <alignment vertical="top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17" fillId="0" borderId="6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44" fontId="7" fillId="0" borderId="4" xfId="2" applyFont="1" applyFill="1" applyBorder="1" applyAlignment="1">
      <alignment horizontal="center"/>
    </xf>
    <xf numFmtId="2" fontId="0" fillId="0" borderId="0" xfId="0" applyNumberFormat="1"/>
    <xf numFmtId="0" fontId="23" fillId="0" borderId="16" xfId="0" applyFont="1" applyBorder="1"/>
    <xf numFmtId="44" fontId="23" fillId="0" borderId="17" xfId="2" applyFont="1" applyBorder="1"/>
    <xf numFmtId="0" fontId="23" fillId="0" borderId="17" xfId="0" applyFont="1" applyBorder="1"/>
    <xf numFmtId="0" fontId="23" fillId="0" borderId="18" xfId="0" applyFont="1" applyBorder="1"/>
    <xf numFmtId="0" fontId="42" fillId="0" borderId="0" xfId="0" applyFont="1" applyAlignment="1">
      <alignment vertical="top"/>
    </xf>
    <xf numFmtId="1" fontId="44" fillId="0" borderId="6" xfId="0" applyNumberFormat="1" applyFont="1" applyBorder="1" applyAlignment="1" applyProtection="1">
      <alignment horizontal="left"/>
      <protection locked="0"/>
    </xf>
    <xf numFmtId="0" fontId="10" fillId="4" borderId="5" xfId="0" applyFont="1" applyFill="1" applyBorder="1" applyAlignment="1">
      <alignment vertical="top" wrapText="1"/>
    </xf>
    <xf numFmtId="1" fontId="7" fillId="0" borderId="1" xfId="2" applyNumberFormat="1" applyFont="1" applyFill="1" applyBorder="1" applyAlignment="1" applyProtection="1">
      <alignment horizontal="center"/>
      <protection locked="0"/>
    </xf>
    <xf numFmtId="1" fontId="7" fillId="0" borderId="6" xfId="0" applyNumberFormat="1" applyFont="1" applyBorder="1" applyAlignment="1" applyProtection="1">
      <alignment horizontal="center"/>
      <protection locked="0"/>
    </xf>
    <xf numFmtId="44" fontId="7" fillId="0" borderId="1" xfId="2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7" fillId="0" borderId="4" xfId="0" quotePrefix="1" applyNumberFormat="1" applyFont="1" applyBorder="1" applyAlignment="1" applyProtection="1">
      <alignment horizontal="center" vertical="center"/>
      <protection locked="0"/>
    </xf>
    <xf numFmtId="12" fontId="7" fillId="0" borderId="4" xfId="0" quotePrefix="1" applyNumberFormat="1" applyFont="1" applyBorder="1" applyAlignment="1" applyProtection="1">
      <alignment horizontal="center" vertical="center"/>
      <protection locked="0"/>
    </xf>
    <xf numFmtId="0" fontId="7" fillId="0" borderId="4" xfId="0" quotePrefix="1" applyFont="1" applyBorder="1" applyAlignment="1" applyProtection="1">
      <alignment horizontal="center" vertical="center"/>
      <protection locked="0"/>
    </xf>
    <xf numFmtId="0" fontId="7" fillId="0" borderId="4" xfId="2" quotePrefix="1" applyNumberFormat="1" applyFont="1" applyBorder="1" applyAlignment="1" applyProtection="1">
      <alignment horizontal="center"/>
      <protection locked="0"/>
    </xf>
    <xf numFmtId="12" fontId="7" fillId="0" borderId="5" xfId="0" quotePrefix="1" applyNumberFormat="1" applyFont="1" applyBorder="1" applyAlignment="1" applyProtection="1">
      <alignment horizontal="center" vertical="center"/>
      <protection locked="0"/>
    </xf>
    <xf numFmtId="12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2" applyNumberFormat="1" applyFont="1" applyBorder="1" applyAlignment="1" applyProtection="1">
      <alignment horizontal="center"/>
      <protection locked="0"/>
    </xf>
    <xf numFmtId="0" fontId="0" fillId="0" borderId="0" xfId="0" quotePrefix="1"/>
    <xf numFmtId="16" fontId="7" fillId="0" borderId="9" xfId="0" quotePrefix="1" applyNumberFormat="1" applyFont="1" applyBorder="1" applyAlignment="1" applyProtection="1">
      <alignment horizontal="center" vertical="center"/>
      <protection locked="0"/>
    </xf>
    <xf numFmtId="1" fontId="7" fillId="0" borderId="6" xfId="0" applyNumberFormat="1" applyFont="1" applyBorder="1" applyAlignment="1" applyProtection="1">
      <alignment horizontal="left" vertical="center"/>
      <protection locked="0"/>
    </xf>
    <xf numFmtId="1" fontId="7" fillId="0" borderId="7" xfId="0" applyNumberFormat="1" applyFont="1" applyBorder="1" applyAlignment="1" applyProtection="1">
      <alignment horizontal="left" vertical="center"/>
      <protection locked="0"/>
    </xf>
    <xf numFmtId="1" fontId="7" fillId="0" borderId="13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46" fillId="0" borderId="0" xfId="0" applyFont="1"/>
    <xf numFmtId="1" fontId="7" fillId="0" borderId="4" xfId="0" applyNumberFormat="1" applyFont="1" applyBorder="1" applyAlignment="1">
      <alignment horizontal="center"/>
    </xf>
    <xf numFmtId="0" fontId="10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31" fillId="4" borderId="8" xfId="0" applyFont="1" applyFill="1" applyBorder="1" applyAlignment="1">
      <alignment horizontal="center" vertical="top" wrapText="1"/>
    </xf>
    <xf numFmtId="0" fontId="31" fillId="4" borderId="9" xfId="0" applyFont="1" applyFill="1" applyBorder="1" applyAlignment="1">
      <alignment horizontal="center" vertical="top" wrapText="1"/>
    </xf>
    <xf numFmtId="0" fontId="29" fillId="4" borderId="8" xfId="0" applyFont="1" applyFill="1" applyBorder="1" applyAlignment="1">
      <alignment horizontal="center" vertical="top" wrapText="1"/>
    </xf>
    <xf numFmtId="0" fontId="29" fillId="4" borderId="9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30" fillId="4" borderId="8" xfId="0" applyFont="1" applyFill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top" wrapText="1"/>
    </xf>
    <xf numFmtId="167" fontId="23" fillId="0" borderId="0" xfId="0" applyNumberFormat="1" applyFont="1"/>
    <xf numFmtId="167" fontId="23" fillId="0" borderId="0" xfId="2" applyNumberFormat="1" applyFont="1"/>
  </cellXfs>
  <cellStyles count="11">
    <cellStyle name="Comma 2" xfId="1" xr:uid="{00000000-0005-0000-0000-000000000000}"/>
    <cellStyle name="Currency" xfId="2" builtinId="4"/>
    <cellStyle name="Currency 3" xfId="3" xr:uid="{00000000-0005-0000-0000-000002000000}"/>
    <cellStyle name="Hyperlink" xfId="4" builtinId="8"/>
    <cellStyle name="Normal" xfId="0" builtinId="0"/>
    <cellStyle name="Normal 2" xfId="5" xr:uid="{00000000-0005-0000-0000-000005000000}"/>
    <cellStyle name="Normal 3" xfId="6" xr:uid="{00000000-0005-0000-0000-000006000000}"/>
    <cellStyle name="Normal 6" xfId="7" xr:uid="{00000000-0005-0000-0000-000007000000}"/>
    <cellStyle name="Normale_New products" xfId="8" xr:uid="{00000000-0005-0000-0000-000008000000}"/>
    <cellStyle name="Percent" xfId="10" builtinId="5"/>
    <cellStyle name="Percent 2" xfId="9" xr:uid="{00000000-0005-0000-0000-000009000000}"/>
  </cellStyles>
  <dxfs count="520"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19694</xdr:rowOff>
    </xdr:from>
    <xdr:to>
      <xdr:col>9</xdr:col>
      <xdr:colOff>485029</xdr:colOff>
      <xdr:row>44</xdr:row>
      <xdr:rowOff>105013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7E5BFD-DD1F-567F-3FEB-B7F37A96C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19694"/>
          <a:ext cx="6542929" cy="8467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609442</xdr:colOff>
      <xdr:row>0</xdr:row>
      <xdr:rowOff>0</xdr:rowOff>
    </xdr:from>
    <xdr:to>
      <xdr:col>13</xdr:col>
      <xdr:colOff>520857</xdr:colOff>
      <xdr:row>58</xdr:row>
      <xdr:rowOff>160279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97666-CCF8-48D6-B02A-D5D6FEEF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609442" y="0"/>
          <a:ext cx="8661715" cy="112092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14</xdr:col>
      <xdr:colOff>466725</xdr:colOff>
      <xdr:row>76</xdr:row>
      <xdr:rowOff>16329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494DC7-3F0E-4353-A0C1-F162D134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677525"/>
          <a:ext cx="9667875" cy="3092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32BD-C934-4C91-ABE5-9054A232F09F}">
  <sheetPr codeName="Sheet19"/>
  <dimension ref="K2:M12"/>
  <sheetViews>
    <sheetView showGridLines="0" tabSelected="1" zoomScaleNormal="100" workbookViewId="0">
      <selection activeCell="K3" sqref="K3"/>
    </sheetView>
  </sheetViews>
  <sheetFormatPr defaultColWidth="8.85546875" defaultRowHeight="15" x14ac:dyDescent="0.25"/>
  <cols>
    <col min="11" max="11" width="18.5703125" bestFit="1" customWidth="1"/>
  </cols>
  <sheetData>
    <row r="2" spans="11:13" x14ac:dyDescent="0.25">
      <c r="K2" t="s">
        <v>3672</v>
      </c>
    </row>
    <row r="3" spans="11:13" x14ac:dyDescent="0.25">
      <c r="K3" s="291">
        <v>45915</v>
      </c>
    </row>
    <row r="12" spans="11:13" x14ac:dyDescent="0.25">
      <c r="M12" s="274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D721-8005-4408-A3B7-380A57481F80}">
  <sheetPr codeName="Sheet10"/>
  <dimension ref="A1:L47"/>
  <sheetViews>
    <sheetView showGridLines="0" zoomScale="90" zoomScaleNormal="90" workbookViewId="0"/>
  </sheetViews>
  <sheetFormatPr defaultColWidth="8.85546875" defaultRowHeight="15" x14ac:dyDescent="0.25"/>
  <cols>
    <col min="1" max="1" width="17.42578125" customWidth="1"/>
    <col min="2" max="2" width="21.85546875" bestFit="1" customWidth="1"/>
    <col min="3" max="3" width="11.140625" customWidth="1"/>
    <col min="5" max="5" width="10.7109375" customWidth="1"/>
    <col min="6" max="6" width="11.140625" customWidth="1"/>
    <col min="9" max="9" width="11.28515625" bestFit="1" customWidth="1"/>
    <col min="10" max="11" width="12" bestFit="1" customWidth="1"/>
    <col min="12" max="12" width="10.42578125" bestFit="1" customWidth="1"/>
    <col min="13" max="13" width="13" bestFit="1" customWidth="1"/>
  </cols>
  <sheetData>
    <row r="1" spans="1:12" x14ac:dyDescent="0.25">
      <c r="A1" s="201" t="s">
        <v>3074</v>
      </c>
    </row>
    <row r="2" spans="1:12" ht="15.75" x14ac:dyDescent="0.25">
      <c r="A2" s="61" t="s">
        <v>1001</v>
      </c>
      <c r="B2" s="61" t="s">
        <v>356</v>
      </c>
      <c r="C2" s="89"/>
      <c r="D2" s="3"/>
      <c r="E2" s="8"/>
      <c r="F2" s="9"/>
      <c r="G2" s="10"/>
      <c r="H2" s="19"/>
      <c r="I2" s="19"/>
      <c r="J2" s="20"/>
    </row>
    <row r="3" spans="1:12" x14ac:dyDescent="0.25">
      <c r="A3" s="56" t="s">
        <v>3088</v>
      </c>
      <c r="B3" s="11"/>
      <c r="C3" s="4"/>
      <c r="D3" s="4"/>
      <c r="E3" s="5"/>
      <c r="F3" s="9"/>
      <c r="G3" s="4"/>
      <c r="H3" s="19"/>
      <c r="I3" s="19"/>
      <c r="J3" s="20"/>
    </row>
    <row r="4" spans="1:12" ht="24" x14ac:dyDescent="0.25">
      <c r="A4" s="25" t="s">
        <v>31</v>
      </c>
      <c r="B4" s="28" t="s">
        <v>32</v>
      </c>
      <c r="C4" s="276" t="s">
        <v>33</v>
      </c>
      <c r="D4" s="277"/>
      <c r="E4" s="278" t="s">
        <v>34</v>
      </c>
      <c r="F4" s="279"/>
      <c r="G4" s="278" t="s">
        <v>35</v>
      </c>
      <c r="H4" s="279"/>
      <c r="I4" s="29" t="s">
        <v>756</v>
      </c>
      <c r="J4" s="24" t="s">
        <v>37</v>
      </c>
    </row>
    <row r="5" spans="1:12" x14ac:dyDescent="0.25">
      <c r="A5" s="32"/>
      <c r="B5" s="32"/>
      <c r="C5" s="33" t="s">
        <v>38</v>
      </c>
      <c r="D5" s="33" t="s">
        <v>39</v>
      </c>
      <c r="E5" s="33" t="s">
        <v>40</v>
      </c>
      <c r="F5" s="33" t="s">
        <v>41</v>
      </c>
      <c r="G5" s="33" t="s">
        <v>42</v>
      </c>
      <c r="H5" s="39" t="s">
        <v>43</v>
      </c>
      <c r="I5" s="33"/>
      <c r="J5" s="41"/>
    </row>
    <row r="6" spans="1:12" x14ac:dyDescent="0.25">
      <c r="A6" s="26" t="s">
        <v>1002</v>
      </c>
      <c r="B6" s="26" t="s">
        <v>782</v>
      </c>
      <c r="C6" s="30" t="s">
        <v>46</v>
      </c>
      <c r="D6" s="35" t="s">
        <v>100</v>
      </c>
      <c r="E6" s="79" t="s">
        <v>673</v>
      </c>
      <c r="F6" s="37">
        <v>15</v>
      </c>
      <c r="G6" s="35">
        <v>5</v>
      </c>
      <c r="H6" s="38">
        <v>2.2999999999999998</v>
      </c>
      <c r="I6" s="38" t="s">
        <v>1003</v>
      </c>
      <c r="J6" s="34">
        <f>IFERROR(_xlfn.XLOOKUP(I6,Index!$A:$A,Index!$B:$B),"")</f>
        <v>985.56</v>
      </c>
    </row>
    <row r="7" spans="1:12" x14ac:dyDescent="0.25">
      <c r="A7" s="26"/>
      <c r="B7" s="26"/>
      <c r="C7" s="30"/>
      <c r="D7" s="35" t="s">
        <v>100</v>
      </c>
      <c r="E7" s="79" t="s">
        <v>127</v>
      </c>
      <c r="F7" s="37">
        <v>20</v>
      </c>
      <c r="G7" s="35">
        <v>5</v>
      </c>
      <c r="H7" s="38">
        <v>2.2999999999999998</v>
      </c>
      <c r="I7" s="38" t="s">
        <v>1004</v>
      </c>
      <c r="J7" s="34">
        <f>IFERROR(_xlfn.XLOOKUP(I7,Index!$A:$A,Index!$B:$B),"")</f>
        <v>1010.1</v>
      </c>
    </row>
    <row r="8" spans="1:12" x14ac:dyDescent="0.25">
      <c r="A8" s="26"/>
      <c r="B8" s="26"/>
      <c r="C8" s="30"/>
      <c r="D8" s="35" t="s">
        <v>100</v>
      </c>
      <c r="E8" s="79" t="s">
        <v>679</v>
      </c>
      <c r="F8" s="37">
        <v>25</v>
      </c>
      <c r="G8" s="35">
        <v>7</v>
      </c>
      <c r="H8" s="38">
        <v>3.2</v>
      </c>
      <c r="I8" s="38" t="s">
        <v>1006</v>
      </c>
      <c r="J8" s="34">
        <f>IFERROR(_xlfn.XLOOKUP(I8,Index!$A:$A,Index!$B:$B),"")</f>
        <v>1324.87</v>
      </c>
      <c r="K8" s="203"/>
      <c r="L8" s="203"/>
    </row>
    <row r="9" spans="1:12" x14ac:dyDescent="0.25">
      <c r="A9" s="26"/>
      <c r="B9" s="26"/>
      <c r="C9" s="30"/>
      <c r="D9" s="35" t="s">
        <v>100</v>
      </c>
      <c r="E9" s="79" t="s">
        <v>923</v>
      </c>
      <c r="F9" s="37">
        <v>32</v>
      </c>
      <c r="G9" s="35">
        <v>12</v>
      </c>
      <c r="H9" s="38">
        <v>5.4</v>
      </c>
      <c r="I9" s="38" t="s">
        <v>1009</v>
      </c>
      <c r="J9" s="34">
        <f>IFERROR(_xlfn.XLOOKUP(I9,Index!$A:$A,Index!$B:$B),"")</f>
        <v>2062.31</v>
      </c>
    </row>
    <row r="10" spans="1:12" x14ac:dyDescent="0.25">
      <c r="A10" s="26"/>
      <c r="B10" s="26"/>
      <c r="C10" s="30"/>
      <c r="D10" s="35" t="s">
        <v>100</v>
      </c>
      <c r="E10" s="79" t="s">
        <v>925</v>
      </c>
      <c r="F10" s="37">
        <v>40</v>
      </c>
      <c r="G10" s="35">
        <v>12</v>
      </c>
      <c r="H10" s="38">
        <v>5.4</v>
      </c>
      <c r="I10" s="38" t="s">
        <v>1010</v>
      </c>
      <c r="J10" s="34">
        <f>IFERROR(_xlfn.XLOOKUP(I10,Index!$A:$A,Index!$B:$B),"")</f>
        <v>2062.31</v>
      </c>
    </row>
    <row r="11" spans="1:12" x14ac:dyDescent="0.25">
      <c r="A11" s="26"/>
      <c r="B11" s="26"/>
      <c r="C11" s="30"/>
      <c r="D11" s="35" t="s">
        <v>100</v>
      </c>
      <c r="E11" s="79" t="s">
        <v>688</v>
      </c>
      <c r="F11" s="37">
        <v>50</v>
      </c>
      <c r="G11" s="35">
        <v>23</v>
      </c>
      <c r="H11" s="38">
        <v>10.4</v>
      </c>
      <c r="I11" s="38" t="s">
        <v>1012</v>
      </c>
      <c r="J11" s="34">
        <f>IFERROR(_xlfn.XLOOKUP(I11,Index!$A:$A,Index!$B:$B),"")</f>
        <v>3061.91</v>
      </c>
    </row>
    <row r="12" spans="1:12" x14ac:dyDescent="0.25">
      <c r="A12" s="26"/>
      <c r="B12" s="26"/>
      <c r="C12" s="30"/>
      <c r="D12" s="35" t="s">
        <v>100</v>
      </c>
      <c r="E12" s="79" t="s">
        <v>837</v>
      </c>
      <c r="F12" s="37">
        <v>65</v>
      </c>
      <c r="G12" s="35">
        <v>33</v>
      </c>
      <c r="H12" s="38">
        <v>15</v>
      </c>
      <c r="I12" s="38" t="s">
        <v>1014</v>
      </c>
      <c r="J12" s="34">
        <f>IFERROR(_xlfn.XLOOKUP(I12,Index!$A:$A,Index!$B:$B),"")</f>
        <v>3765.07</v>
      </c>
    </row>
    <row r="13" spans="1:12" x14ac:dyDescent="0.25">
      <c r="A13" s="27"/>
      <c r="B13" s="27"/>
      <c r="C13" s="31"/>
      <c r="D13" s="35" t="s">
        <v>100</v>
      </c>
      <c r="E13" s="79" t="s">
        <v>695</v>
      </c>
      <c r="F13" s="37">
        <v>80</v>
      </c>
      <c r="G13" s="35">
        <v>51</v>
      </c>
      <c r="H13" s="38">
        <v>23</v>
      </c>
      <c r="I13" s="38" t="s">
        <v>1015</v>
      </c>
      <c r="J13" s="34">
        <f>IFERROR(_xlfn.XLOOKUP(I13,Index!$A:$A,Index!$B:$B),"")</f>
        <v>5973</v>
      </c>
    </row>
    <row r="16" spans="1:12" ht="31.5" x14ac:dyDescent="0.25">
      <c r="A16" s="61" t="s">
        <v>1017</v>
      </c>
      <c r="B16" s="61" t="s">
        <v>356</v>
      </c>
      <c r="C16" s="89"/>
      <c r="D16" s="3"/>
      <c r="E16" s="8"/>
      <c r="F16" s="9"/>
      <c r="G16" s="10"/>
      <c r="H16" s="19"/>
      <c r="I16" s="19"/>
      <c r="J16" s="19"/>
    </row>
    <row r="17" spans="1:10" x14ac:dyDescent="0.25">
      <c r="A17" s="56" t="s">
        <v>3087</v>
      </c>
      <c r="B17" s="11"/>
      <c r="C17" s="4"/>
      <c r="D17" s="4"/>
      <c r="E17" s="5"/>
      <c r="F17" s="9"/>
      <c r="G17" s="4"/>
      <c r="H17" s="19"/>
      <c r="I17" s="19"/>
      <c r="J17" s="19"/>
    </row>
    <row r="18" spans="1:10" ht="24" x14ac:dyDescent="0.25">
      <c r="A18" s="25" t="s">
        <v>31</v>
      </c>
      <c r="B18" s="28" t="s">
        <v>32</v>
      </c>
      <c r="C18" s="276" t="s">
        <v>33</v>
      </c>
      <c r="D18" s="277"/>
      <c r="E18" s="278" t="s">
        <v>34</v>
      </c>
      <c r="F18" s="279"/>
      <c r="G18" s="278" t="s">
        <v>35</v>
      </c>
      <c r="H18" s="279"/>
      <c r="I18" s="29" t="s">
        <v>756</v>
      </c>
      <c r="J18" s="24" t="s">
        <v>37</v>
      </c>
    </row>
    <row r="19" spans="1:10" x14ac:dyDescent="0.25">
      <c r="A19" s="32"/>
      <c r="B19" s="32"/>
      <c r="C19" s="33" t="s">
        <v>38</v>
      </c>
      <c r="D19" s="33" t="s">
        <v>39</v>
      </c>
      <c r="E19" s="33" t="s">
        <v>40</v>
      </c>
      <c r="F19" s="33" t="s">
        <v>41</v>
      </c>
      <c r="G19" s="33" t="s">
        <v>42</v>
      </c>
      <c r="H19" s="39" t="s">
        <v>43</v>
      </c>
      <c r="I19" s="33"/>
      <c r="J19" s="41"/>
    </row>
    <row r="20" spans="1:10" x14ac:dyDescent="0.25">
      <c r="A20" s="26" t="s">
        <v>1018</v>
      </c>
      <c r="B20" s="26" t="s">
        <v>1019</v>
      </c>
      <c r="C20" s="30" t="s">
        <v>46</v>
      </c>
      <c r="D20" s="35" t="s">
        <v>100</v>
      </c>
      <c r="E20" s="79" t="s">
        <v>127</v>
      </c>
      <c r="F20" s="37">
        <v>20</v>
      </c>
      <c r="G20" s="35">
        <v>10</v>
      </c>
      <c r="H20" s="38">
        <v>4.5</v>
      </c>
      <c r="I20" s="38" t="s">
        <v>1020</v>
      </c>
      <c r="J20" s="34">
        <f>IFERROR(_xlfn.XLOOKUP(I20,Index!$A:$A,Index!$B:$B),"")</f>
        <v>1760.68</v>
      </c>
    </row>
    <row r="21" spans="1:10" x14ac:dyDescent="0.25">
      <c r="A21" s="92"/>
      <c r="B21" s="92"/>
      <c r="C21" s="185"/>
      <c r="D21" s="82" t="s">
        <v>100</v>
      </c>
      <c r="E21" s="79" t="s">
        <v>679</v>
      </c>
      <c r="F21" s="37">
        <v>25</v>
      </c>
      <c r="G21" s="35">
        <v>16</v>
      </c>
      <c r="H21" s="38">
        <v>7.3</v>
      </c>
      <c r="I21" s="38" t="s">
        <v>1021</v>
      </c>
      <c r="J21" s="34">
        <f>IFERROR(_xlfn.XLOOKUP(I21,Index!$A:$A,Index!$B:$B),"")</f>
        <v>2961.94</v>
      </c>
    </row>
    <row r="22" spans="1:10" x14ac:dyDescent="0.25">
      <c r="A22" s="26"/>
      <c r="B22" s="26"/>
      <c r="C22" s="30"/>
      <c r="D22" s="35" t="s">
        <v>100</v>
      </c>
      <c r="E22" s="79" t="s">
        <v>923</v>
      </c>
      <c r="F22" s="37">
        <v>32</v>
      </c>
      <c r="G22" s="35">
        <v>16</v>
      </c>
      <c r="H22" s="38">
        <v>11.3</v>
      </c>
      <c r="I22" s="38" t="s">
        <v>1009</v>
      </c>
      <c r="J22" s="34">
        <f>IFERROR(_xlfn.XLOOKUP(I22,Index!$A:$A,Index!$B:$B),"")</f>
        <v>2062.31</v>
      </c>
    </row>
    <row r="23" spans="1:10" x14ac:dyDescent="0.25">
      <c r="A23" s="26"/>
      <c r="B23" s="26"/>
      <c r="C23" s="30"/>
      <c r="D23" s="35" t="s">
        <v>100</v>
      </c>
      <c r="E23" s="79" t="s">
        <v>925</v>
      </c>
      <c r="F23" s="37">
        <v>40</v>
      </c>
      <c r="G23" s="35">
        <v>25</v>
      </c>
      <c r="H23" s="38">
        <v>11.3</v>
      </c>
      <c r="I23" s="38" t="s">
        <v>1022</v>
      </c>
      <c r="J23" s="34">
        <f>IFERROR(_xlfn.XLOOKUP(I23,Index!$A:$A,Index!$B:$B),"")</f>
        <v>4999.7</v>
      </c>
    </row>
    <row r="24" spans="1:10" x14ac:dyDescent="0.25">
      <c r="A24" s="26"/>
      <c r="B24" s="26"/>
      <c r="C24" s="30"/>
      <c r="D24" s="35" t="s">
        <v>100</v>
      </c>
      <c r="E24" s="79" t="s">
        <v>688</v>
      </c>
      <c r="F24" s="37">
        <v>50</v>
      </c>
      <c r="G24" s="35">
        <v>41</v>
      </c>
      <c r="H24" s="38">
        <v>19</v>
      </c>
      <c r="I24" s="38" t="s">
        <v>1024</v>
      </c>
      <c r="J24" s="34">
        <f>IFERROR(_xlfn.XLOOKUP(I24,Index!$A:$A,Index!$B:$B),"")</f>
        <v>9717.11</v>
      </c>
    </row>
    <row r="25" spans="1:10" x14ac:dyDescent="0.25">
      <c r="A25" s="26"/>
      <c r="B25" s="26"/>
      <c r="C25" s="30"/>
      <c r="D25" s="35" t="s">
        <v>100</v>
      </c>
      <c r="E25" s="79" t="s">
        <v>837</v>
      </c>
      <c r="F25" s="37">
        <v>65</v>
      </c>
      <c r="G25" s="35">
        <v>65</v>
      </c>
      <c r="H25" s="38">
        <v>29</v>
      </c>
      <c r="I25" s="38" t="s">
        <v>1027</v>
      </c>
      <c r="J25" s="34">
        <f>IFERROR(_xlfn.XLOOKUP(I25,Index!$A:$A,Index!$B:$B),"")</f>
        <v>9490.8799999999992</v>
      </c>
    </row>
    <row r="26" spans="1:10" x14ac:dyDescent="0.25">
      <c r="A26" s="26"/>
      <c r="B26" s="26"/>
      <c r="C26" s="30"/>
      <c r="D26" s="35" t="s">
        <v>100</v>
      </c>
      <c r="E26" s="79" t="s">
        <v>695</v>
      </c>
      <c r="F26" s="37">
        <v>80</v>
      </c>
      <c r="G26" s="35">
        <v>135</v>
      </c>
      <c r="H26" s="38">
        <v>61</v>
      </c>
      <c r="I26" s="38" t="s">
        <v>1028</v>
      </c>
      <c r="J26" s="34">
        <f>IFERROR(_xlfn.XLOOKUP(I26,Index!$A:$A,Index!$B:$B),"")</f>
        <v>9717.11</v>
      </c>
    </row>
    <row r="27" spans="1:10" x14ac:dyDescent="0.25">
      <c r="A27" s="26"/>
      <c r="B27" s="26"/>
      <c r="C27" s="30"/>
      <c r="D27" s="35" t="s">
        <v>100</v>
      </c>
      <c r="E27" s="79" t="s">
        <v>699</v>
      </c>
      <c r="F27" s="37">
        <v>100</v>
      </c>
      <c r="G27" s="35">
        <v>190</v>
      </c>
      <c r="H27" s="38">
        <v>86</v>
      </c>
      <c r="I27" s="38" t="s">
        <v>1031</v>
      </c>
      <c r="J27" s="34">
        <f>IFERROR(_xlfn.XLOOKUP(I27,Index!$A:$A,Index!$B:$B),"")</f>
        <v>15258.69</v>
      </c>
    </row>
    <row r="28" spans="1:10" x14ac:dyDescent="0.25">
      <c r="A28" s="26"/>
      <c r="B28" s="26"/>
      <c r="C28" s="30"/>
      <c r="D28" s="35" t="s">
        <v>149</v>
      </c>
      <c r="E28" s="79" t="s">
        <v>703</v>
      </c>
      <c r="F28" s="37">
        <v>125</v>
      </c>
      <c r="G28" s="35">
        <v>270</v>
      </c>
      <c r="H28" s="38">
        <v>122</v>
      </c>
      <c r="I28" s="38" t="s">
        <v>1034</v>
      </c>
      <c r="J28" s="34">
        <f>IFERROR(_xlfn.XLOOKUP(I28,Index!$A:$A,Index!$B:$B),"")</f>
        <v>18662.13</v>
      </c>
    </row>
    <row r="29" spans="1:10" x14ac:dyDescent="0.25">
      <c r="A29" s="26"/>
      <c r="B29" s="26"/>
      <c r="C29" s="30"/>
      <c r="D29" s="35" t="s">
        <v>149</v>
      </c>
      <c r="E29" s="79" t="s">
        <v>707</v>
      </c>
      <c r="F29" s="37">
        <v>150</v>
      </c>
      <c r="G29" s="35">
        <v>497</v>
      </c>
      <c r="H29" s="38">
        <v>225</v>
      </c>
      <c r="I29" s="38" t="s">
        <v>1035</v>
      </c>
      <c r="J29" s="34">
        <f>IFERROR(_xlfn.XLOOKUP(I29,Index!$A:$A,Index!$B:$B),"")</f>
        <v>30550.720000000001</v>
      </c>
    </row>
    <row r="30" spans="1:10" x14ac:dyDescent="0.25">
      <c r="A30" s="26"/>
      <c r="B30" s="26"/>
      <c r="C30" s="30"/>
      <c r="D30" s="35" t="s">
        <v>149</v>
      </c>
      <c r="E30" s="79" t="s">
        <v>711</v>
      </c>
      <c r="F30" s="37">
        <v>200</v>
      </c>
      <c r="G30" s="35">
        <v>1045</v>
      </c>
      <c r="H30" s="38">
        <v>474</v>
      </c>
      <c r="I30" s="38" t="s">
        <v>1036</v>
      </c>
      <c r="J30" s="34">
        <f>IFERROR(_xlfn.XLOOKUP(I30,Index!$A:$A,Index!$B:$B),"")</f>
        <v>44434.559999999998</v>
      </c>
    </row>
    <row r="31" spans="1:10" x14ac:dyDescent="0.25">
      <c r="A31" s="27"/>
      <c r="B31" s="27"/>
      <c r="C31" s="31"/>
      <c r="D31" s="35" t="s">
        <v>149</v>
      </c>
      <c r="E31" s="79" t="s">
        <v>714</v>
      </c>
      <c r="F31" s="37">
        <v>250</v>
      </c>
      <c r="G31" s="35">
        <v>1045</v>
      </c>
      <c r="H31" s="38">
        <v>474</v>
      </c>
      <c r="I31" s="38" t="s">
        <v>1037</v>
      </c>
      <c r="J31" s="34">
        <f>IFERROR(_xlfn.XLOOKUP(I31,Index!$A:$A,Index!$B:$B),"")</f>
        <v>63728.49</v>
      </c>
    </row>
    <row r="32" spans="1:10" x14ac:dyDescent="0.25">
      <c r="A32" s="182" t="s">
        <v>817</v>
      </c>
    </row>
    <row r="34" spans="1:10" ht="31.5" x14ac:dyDescent="0.25">
      <c r="A34" s="134" t="s">
        <v>1038</v>
      </c>
      <c r="B34" s="134" t="s">
        <v>356</v>
      </c>
      <c r="C34" s="89"/>
      <c r="D34" s="137"/>
      <c r="E34" s="138"/>
      <c r="F34" s="139"/>
      <c r="G34" s="140"/>
      <c r="H34" s="141"/>
      <c r="I34" s="141"/>
      <c r="J34" s="173"/>
    </row>
    <row r="35" spans="1:10" x14ac:dyDescent="0.25">
      <c r="A35" s="56" t="s">
        <v>3089</v>
      </c>
      <c r="B35" s="143"/>
      <c r="C35" s="144"/>
      <c r="D35" s="144"/>
      <c r="E35" s="145"/>
      <c r="F35" s="139"/>
      <c r="G35" s="144"/>
      <c r="H35" s="141"/>
      <c r="I35" s="141"/>
      <c r="J35" s="173"/>
    </row>
    <row r="36" spans="1:10" ht="24" x14ac:dyDescent="0.25">
      <c r="A36" s="174" t="s">
        <v>31</v>
      </c>
      <c r="B36" s="175" t="s">
        <v>32</v>
      </c>
      <c r="C36" s="282" t="s">
        <v>33</v>
      </c>
      <c r="D36" s="283"/>
      <c r="E36" s="284" t="s">
        <v>34</v>
      </c>
      <c r="F36" s="285"/>
      <c r="G36" s="284" t="s">
        <v>35</v>
      </c>
      <c r="H36" s="285"/>
      <c r="I36" s="176" t="s">
        <v>756</v>
      </c>
      <c r="J36" s="148" t="s">
        <v>37</v>
      </c>
    </row>
    <row r="37" spans="1:10" x14ac:dyDescent="0.25">
      <c r="A37" s="177"/>
      <c r="B37" s="177"/>
      <c r="C37" s="150" t="s">
        <v>38</v>
      </c>
      <c r="D37" s="150" t="s">
        <v>39</v>
      </c>
      <c r="E37" s="150" t="s">
        <v>40</v>
      </c>
      <c r="F37" s="150" t="s">
        <v>41</v>
      </c>
      <c r="G37" s="150" t="s">
        <v>42</v>
      </c>
      <c r="H37" s="151" t="s">
        <v>43</v>
      </c>
      <c r="I37" s="150"/>
      <c r="J37" s="152"/>
    </row>
    <row r="38" spans="1:10" x14ac:dyDescent="0.25">
      <c r="A38" s="178" t="s">
        <v>1039</v>
      </c>
      <c r="B38" s="178" t="s">
        <v>1019</v>
      </c>
      <c r="C38" s="179" t="s">
        <v>46</v>
      </c>
      <c r="D38" s="157" t="s">
        <v>100</v>
      </c>
      <c r="E38" s="180" t="s">
        <v>925</v>
      </c>
      <c r="F38" s="156">
        <v>40</v>
      </c>
      <c r="G38" s="157">
        <v>23</v>
      </c>
      <c r="H38" s="159">
        <v>10.4</v>
      </c>
      <c r="I38" s="38" t="s">
        <v>1040</v>
      </c>
      <c r="J38" s="34">
        <f>IFERROR(_xlfn.XLOOKUP(I38,Index!$A:$A,Index!$B:$B),"")</f>
        <v>3682.71</v>
      </c>
    </row>
    <row r="39" spans="1:10" x14ac:dyDescent="0.25">
      <c r="A39" s="178"/>
      <c r="B39" s="178"/>
      <c r="C39" s="179"/>
      <c r="D39" s="157" t="s">
        <v>100</v>
      </c>
      <c r="E39" s="180" t="s">
        <v>688</v>
      </c>
      <c r="F39" s="156">
        <v>50</v>
      </c>
      <c r="G39" s="157">
        <v>35</v>
      </c>
      <c r="H39" s="159">
        <v>15.9</v>
      </c>
      <c r="I39" s="38" t="s">
        <v>1042</v>
      </c>
      <c r="J39" s="34">
        <f>IFERROR(_xlfn.XLOOKUP(I39,Index!$A:$A,Index!$B:$B),"")</f>
        <v>4236.26</v>
      </c>
    </row>
    <row r="40" spans="1:10" x14ac:dyDescent="0.25">
      <c r="A40" s="178"/>
      <c r="B40" s="178"/>
      <c r="C40" s="179"/>
      <c r="D40" s="157" t="s">
        <v>100</v>
      </c>
      <c r="E40" s="180" t="s">
        <v>837</v>
      </c>
      <c r="F40" s="156">
        <v>65</v>
      </c>
      <c r="G40" s="157">
        <v>41</v>
      </c>
      <c r="H40" s="159">
        <v>19</v>
      </c>
      <c r="I40" s="38" t="s">
        <v>1043</v>
      </c>
      <c r="J40" s="34">
        <f>IFERROR(_xlfn.XLOOKUP(I40,Index!$A:$A,Index!$B:$B),"")</f>
        <v>4824.91</v>
      </c>
    </row>
    <row r="41" spans="1:10" x14ac:dyDescent="0.25">
      <c r="A41" s="178"/>
      <c r="B41" s="178"/>
      <c r="C41" s="179"/>
      <c r="D41" s="157" t="s">
        <v>100</v>
      </c>
      <c r="E41" s="180" t="s">
        <v>695</v>
      </c>
      <c r="F41" s="156">
        <v>80</v>
      </c>
      <c r="G41" s="157">
        <v>51</v>
      </c>
      <c r="H41" s="159">
        <v>23</v>
      </c>
      <c r="I41" s="38" t="s">
        <v>1045</v>
      </c>
      <c r="J41" s="34">
        <f>IFERROR(_xlfn.XLOOKUP(I41,Index!$A:$A,Index!$B:$B),"")</f>
        <v>5896.9</v>
      </c>
    </row>
    <row r="42" spans="1:10" x14ac:dyDescent="0.25">
      <c r="A42" s="178"/>
      <c r="B42" s="178"/>
      <c r="C42" s="179"/>
      <c r="D42" s="157" t="s">
        <v>100</v>
      </c>
      <c r="E42" s="180" t="s">
        <v>699</v>
      </c>
      <c r="F42" s="156">
        <v>100</v>
      </c>
      <c r="G42" s="157">
        <v>78</v>
      </c>
      <c r="H42" s="159">
        <v>35</v>
      </c>
      <c r="I42" s="38" t="s">
        <v>1048</v>
      </c>
      <c r="J42" s="34">
        <f>IFERROR(_xlfn.XLOOKUP(I42,Index!$A:$A,Index!$B:$B),"")</f>
        <v>10188.09</v>
      </c>
    </row>
    <row r="43" spans="1:10" x14ac:dyDescent="0.25">
      <c r="A43" s="178"/>
      <c r="B43" s="178"/>
      <c r="C43" s="179"/>
      <c r="D43" s="157" t="s">
        <v>149</v>
      </c>
      <c r="E43" s="180" t="s">
        <v>703</v>
      </c>
      <c r="F43" s="156">
        <v>125</v>
      </c>
      <c r="G43" s="157">
        <v>108</v>
      </c>
      <c r="H43" s="159">
        <v>49</v>
      </c>
      <c r="I43" s="38" t="s">
        <v>1050</v>
      </c>
      <c r="J43" s="34">
        <f>IFERROR(_xlfn.XLOOKUP(I43,Index!$A:$A,Index!$B:$B),"")</f>
        <v>10897.18</v>
      </c>
    </row>
    <row r="44" spans="1:10" x14ac:dyDescent="0.25">
      <c r="A44" s="178"/>
      <c r="B44" s="178"/>
      <c r="C44" s="179"/>
      <c r="D44" s="157" t="s">
        <v>149</v>
      </c>
      <c r="E44" s="180" t="s">
        <v>707</v>
      </c>
      <c r="F44" s="156">
        <v>150</v>
      </c>
      <c r="G44" s="157">
        <v>153</v>
      </c>
      <c r="H44" s="159">
        <v>69</v>
      </c>
      <c r="I44" s="38" t="s">
        <v>1051</v>
      </c>
      <c r="J44" s="34">
        <f>IFERROR(_xlfn.XLOOKUP(I44,Index!$A:$A,Index!$B:$B),"")</f>
        <v>13301.98</v>
      </c>
    </row>
    <row r="45" spans="1:10" x14ac:dyDescent="0.25">
      <c r="A45" s="178"/>
      <c r="B45" s="178"/>
      <c r="C45" s="179"/>
      <c r="D45" s="157" t="s">
        <v>149</v>
      </c>
      <c r="E45" s="180" t="s">
        <v>711</v>
      </c>
      <c r="F45" s="156">
        <v>200</v>
      </c>
      <c r="G45" s="157">
        <v>239</v>
      </c>
      <c r="H45" s="159">
        <v>108</v>
      </c>
      <c r="I45" s="38" t="s">
        <v>1052</v>
      </c>
      <c r="J45" s="34">
        <f>IFERROR(_xlfn.XLOOKUP(I45,Index!$A:$A,Index!$B:$B),"")</f>
        <v>18488.3</v>
      </c>
    </row>
    <row r="46" spans="1:10" x14ac:dyDescent="0.25">
      <c r="A46" s="181"/>
      <c r="B46" s="181"/>
      <c r="C46" s="186"/>
      <c r="D46" s="157" t="s">
        <v>149</v>
      </c>
      <c r="E46" s="180" t="s">
        <v>714</v>
      </c>
      <c r="F46" s="156">
        <v>250</v>
      </c>
      <c r="G46" s="157">
        <v>402</v>
      </c>
      <c r="H46" s="159">
        <v>182</v>
      </c>
      <c r="I46" s="159" t="s">
        <v>1053</v>
      </c>
      <c r="J46" s="34">
        <f>IFERROR(_xlfn.XLOOKUP(I46,Index!$A:$A,Index!$B:$B),"")</f>
        <v>33072.76</v>
      </c>
    </row>
    <row r="47" spans="1:10" x14ac:dyDescent="0.25">
      <c r="A47" s="182" t="s">
        <v>817</v>
      </c>
    </row>
  </sheetData>
  <mergeCells count="9">
    <mergeCell ref="C36:D36"/>
    <mergeCell ref="E36:F36"/>
    <mergeCell ref="G36:H36"/>
    <mergeCell ref="G4:H4"/>
    <mergeCell ref="E4:F4"/>
    <mergeCell ref="C4:D4"/>
    <mergeCell ref="G18:H18"/>
    <mergeCell ref="E18:F18"/>
    <mergeCell ref="C18:D18"/>
  </mergeCells>
  <conditionalFormatting sqref="F2:F3 F5:F13 F19:F31 F37:F46">
    <cfRule type="expression" dxfId="304" priority="306">
      <formula>F2="Not a valid item #"</formula>
    </cfRule>
    <cfRule type="expression" dxfId="303" priority="307">
      <formula>F2="Not in NPSLS"</formula>
    </cfRule>
    <cfRule type="expression" dxfId="302" priority="308">
      <formula>F2="Obsolete"</formula>
    </cfRule>
    <cfRule type="expression" dxfId="301" priority="309">
      <formula>F2=""</formula>
    </cfRule>
    <cfRule type="expression" dxfId="300" priority="310">
      <formula>F2="List Price"</formula>
    </cfRule>
  </conditionalFormatting>
  <conditionalFormatting sqref="F16:F17">
    <cfRule type="expression" dxfId="299" priority="226">
      <formula>F16="Not a valid item #"</formula>
    </cfRule>
    <cfRule type="expression" dxfId="298" priority="227">
      <formula>F16="Not in NPSLS"</formula>
    </cfRule>
    <cfRule type="expression" dxfId="297" priority="228">
      <formula>F16="Obsolete"</formula>
    </cfRule>
    <cfRule type="expression" dxfId="296" priority="229">
      <formula>F16=""</formula>
    </cfRule>
    <cfRule type="expression" dxfId="295" priority="230">
      <formula>F16="List Price"</formula>
    </cfRule>
  </conditionalFormatting>
  <conditionalFormatting sqref="F34:F35">
    <cfRule type="expression" dxfId="294" priority="146">
      <formula>F34="Not a valid item #"</formula>
    </cfRule>
    <cfRule type="expression" dxfId="293" priority="147">
      <formula>F34="Not in NPSLS"</formula>
    </cfRule>
    <cfRule type="expression" dxfId="292" priority="148">
      <formula>F34="Obsolete"</formula>
    </cfRule>
    <cfRule type="expression" dxfId="291" priority="149">
      <formula>F34=""</formula>
    </cfRule>
    <cfRule type="expression" dxfId="290" priority="150">
      <formula>F34="List Price"</formula>
    </cfRule>
  </conditionalFormatting>
  <hyperlinks>
    <hyperlink ref="A1" location="'Table of Contents'!A1" display="Return Home" xr:uid="{7B2C441A-C07E-45C8-AB54-C90CFB2BED9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2A61-F9A6-4197-BD8C-5C6E6CFD200D}">
  <sheetPr codeName="Sheet11"/>
  <dimension ref="A1:Q131"/>
  <sheetViews>
    <sheetView showGridLines="0" zoomScale="90" zoomScaleNormal="90" workbookViewId="0"/>
  </sheetViews>
  <sheetFormatPr defaultColWidth="8.85546875" defaultRowHeight="15" x14ac:dyDescent="0.25"/>
  <cols>
    <col min="1" max="1" width="30.42578125" customWidth="1"/>
    <col min="2" max="2" width="31.140625" customWidth="1"/>
    <col min="3" max="3" width="26.85546875" customWidth="1"/>
    <col min="4" max="4" width="11.7109375" customWidth="1"/>
    <col min="5" max="5" width="13.7109375" customWidth="1"/>
    <col min="6" max="6" width="10" bestFit="1" customWidth="1"/>
    <col min="8" max="8" width="9.85546875" bestFit="1" customWidth="1"/>
    <col min="9" max="9" width="10.85546875" bestFit="1" customWidth="1"/>
    <col min="10" max="10" width="10" customWidth="1"/>
    <col min="11" max="11" width="13" customWidth="1"/>
    <col min="12" max="12" width="12" bestFit="1" customWidth="1"/>
    <col min="13" max="13" width="11.28515625" bestFit="1" customWidth="1"/>
    <col min="14" max="14" width="12.140625" bestFit="1" customWidth="1"/>
  </cols>
  <sheetData>
    <row r="1" spans="1:16" x14ac:dyDescent="0.25">
      <c r="A1" s="201" t="s">
        <v>3074</v>
      </c>
    </row>
    <row r="2" spans="1:16" s="1" customFormat="1" ht="15.75" x14ac:dyDescent="0.25">
      <c r="A2" s="61" t="s">
        <v>1054</v>
      </c>
      <c r="B2" s="61" t="s">
        <v>231</v>
      </c>
      <c r="C2" s="61"/>
      <c r="D2" s="14"/>
      <c r="E2" s="3"/>
      <c r="F2" s="8"/>
      <c r="G2" s="98"/>
      <c r="H2" s="99"/>
      <c r="I2" s="19"/>
      <c r="J2" s="19"/>
      <c r="K2" s="20"/>
      <c r="L2"/>
      <c r="M2"/>
      <c r="N2"/>
      <c r="O2"/>
      <c r="P2"/>
    </row>
    <row r="3" spans="1:16" s="1" customFormat="1" ht="15.75" x14ac:dyDescent="0.25">
      <c r="A3" s="48" t="s">
        <v>3090</v>
      </c>
      <c r="B3" s="11"/>
      <c r="C3" s="11"/>
      <c r="D3" s="4"/>
      <c r="E3" s="4"/>
      <c r="F3" s="5"/>
      <c r="G3" s="98"/>
      <c r="H3" s="4"/>
      <c r="I3" s="19"/>
      <c r="J3" s="19"/>
      <c r="K3" s="20"/>
      <c r="L3"/>
      <c r="M3"/>
      <c r="N3"/>
      <c r="O3"/>
      <c r="P3"/>
    </row>
    <row r="4" spans="1:16" s="1" customFormat="1" ht="24" x14ac:dyDescent="0.25">
      <c r="A4" s="25" t="s">
        <v>31</v>
      </c>
      <c r="B4" s="125" t="s">
        <v>32</v>
      </c>
      <c r="C4" s="125" t="s">
        <v>1055</v>
      </c>
      <c r="D4" s="276" t="s">
        <v>33</v>
      </c>
      <c r="E4" s="277"/>
      <c r="F4" s="278" t="s">
        <v>34</v>
      </c>
      <c r="G4" s="280"/>
      <c r="H4" s="278" t="s">
        <v>35</v>
      </c>
      <c r="I4" s="279"/>
      <c r="J4" s="42" t="s">
        <v>36</v>
      </c>
      <c r="K4" s="24" t="s">
        <v>37</v>
      </c>
      <c r="L4"/>
      <c r="M4"/>
      <c r="N4"/>
      <c r="O4"/>
      <c r="P4"/>
    </row>
    <row r="5" spans="1:16" s="1" customFormat="1" x14ac:dyDescent="0.25">
      <c r="A5" s="90"/>
      <c r="B5" s="32"/>
      <c r="C5" s="116"/>
      <c r="D5" s="171" t="s">
        <v>38</v>
      </c>
      <c r="E5" s="171" t="s">
        <v>39</v>
      </c>
      <c r="F5" s="33" t="s">
        <v>40</v>
      </c>
      <c r="G5" s="33" t="s">
        <v>41</v>
      </c>
      <c r="H5" s="33" t="s">
        <v>42</v>
      </c>
      <c r="I5" s="39" t="s">
        <v>43</v>
      </c>
      <c r="J5" s="33"/>
      <c r="K5" s="41"/>
      <c r="L5"/>
      <c r="M5"/>
      <c r="N5"/>
      <c r="O5"/>
      <c r="P5"/>
    </row>
    <row r="6" spans="1:16" s="1" customFormat="1" x14ac:dyDescent="0.25">
      <c r="A6" s="60" t="s">
        <v>1056</v>
      </c>
      <c r="B6" s="60" t="s">
        <v>45</v>
      </c>
      <c r="C6" s="60" t="s">
        <v>1057</v>
      </c>
      <c r="D6" s="85" t="s">
        <v>46</v>
      </c>
      <c r="E6" s="35" t="s">
        <v>100</v>
      </c>
      <c r="F6" s="63">
        <v>0.75</v>
      </c>
      <c r="G6" s="91">
        <v>20</v>
      </c>
      <c r="H6" s="35">
        <v>27</v>
      </c>
      <c r="I6" s="40">
        <v>12.2</v>
      </c>
      <c r="J6" s="38" t="s">
        <v>1058</v>
      </c>
      <c r="K6" s="34">
        <f>IFERROR(_xlfn.XLOOKUP(J6,Index!$A:$A,Index!$B:$B),"")</f>
        <v>4690.7</v>
      </c>
      <c r="L6"/>
      <c r="M6"/>
      <c r="N6"/>
      <c r="O6"/>
      <c r="P6"/>
    </row>
    <row r="7" spans="1:16" x14ac:dyDescent="0.25">
      <c r="A7" s="112"/>
      <c r="B7" s="112"/>
      <c r="C7" s="112"/>
      <c r="D7" s="112"/>
      <c r="E7" s="35" t="s">
        <v>100</v>
      </c>
      <c r="F7" s="63">
        <v>1</v>
      </c>
      <c r="G7" s="91">
        <v>25</v>
      </c>
      <c r="H7" s="35">
        <v>28</v>
      </c>
      <c r="I7" s="40">
        <v>12.7</v>
      </c>
      <c r="J7" s="38" t="s">
        <v>1059</v>
      </c>
      <c r="K7" s="34">
        <f>IFERROR(_xlfn.XLOOKUP(J7,Index!$A:$A,Index!$B:$B),"")</f>
        <v>4690.7</v>
      </c>
    </row>
    <row r="8" spans="1:16" x14ac:dyDescent="0.25">
      <c r="A8" s="112"/>
      <c r="B8" s="112"/>
      <c r="C8" s="112"/>
      <c r="D8" s="112"/>
      <c r="E8" s="35" t="s">
        <v>100</v>
      </c>
      <c r="F8" s="63">
        <v>1.25</v>
      </c>
      <c r="G8" s="91">
        <v>32</v>
      </c>
      <c r="H8" s="35">
        <v>70</v>
      </c>
      <c r="I8" s="40">
        <v>32</v>
      </c>
      <c r="J8" s="38" t="s">
        <v>1060</v>
      </c>
      <c r="K8" s="34">
        <f>IFERROR(_xlfn.XLOOKUP(J8,Index!$A:$A,Index!$B:$B),"")</f>
        <v>5222.88</v>
      </c>
    </row>
    <row r="9" spans="1:16" x14ac:dyDescent="0.25">
      <c r="A9" s="112"/>
      <c r="B9" s="112"/>
      <c r="C9" s="112"/>
      <c r="D9" s="112"/>
      <c r="E9" s="35" t="s">
        <v>100</v>
      </c>
      <c r="F9" s="63">
        <v>1.5</v>
      </c>
      <c r="G9" s="91">
        <v>40</v>
      </c>
      <c r="H9" s="35">
        <v>72</v>
      </c>
      <c r="I9" s="40">
        <v>33</v>
      </c>
      <c r="J9" s="38" t="s">
        <v>1061</v>
      </c>
      <c r="K9" s="34">
        <f>IFERROR(_xlfn.XLOOKUP(J9,Index!$A:$A,Index!$B:$B),"")</f>
        <v>5222.88</v>
      </c>
    </row>
    <row r="10" spans="1:16" x14ac:dyDescent="0.25">
      <c r="A10" s="112"/>
      <c r="B10" s="112"/>
      <c r="C10" s="112"/>
      <c r="D10" s="112"/>
      <c r="E10" s="35" t="s">
        <v>100</v>
      </c>
      <c r="F10" s="63">
        <v>2</v>
      </c>
      <c r="G10" s="91">
        <v>50</v>
      </c>
      <c r="H10" s="35">
        <v>94</v>
      </c>
      <c r="I10" s="40">
        <v>43</v>
      </c>
      <c r="J10" s="38" t="s">
        <v>1062</v>
      </c>
      <c r="K10" s="34">
        <f>IFERROR(_xlfn.XLOOKUP(J10,Index!$A:$A,Index!$B:$B),"")</f>
        <v>8809.5400000000009</v>
      </c>
    </row>
    <row r="11" spans="1:16" x14ac:dyDescent="0.25">
      <c r="A11" s="112"/>
      <c r="B11" s="112"/>
      <c r="C11" s="112"/>
      <c r="D11" s="112"/>
      <c r="E11" s="35" t="s">
        <v>100</v>
      </c>
      <c r="F11" s="63">
        <v>2.5</v>
      </c>
      <c r="G11" s="91">
        <v>65</v>
      </c>
      <c r="H11" s="35">
        <v>136</v>
      </c>
      <c r="I11" s="40">
        <v>62</v>
      </c>
      <c r="J11" s="38" t="s">
        <v>1063</v>
      </c>
      <c r="K11" s="34">
        <f>IFERROR(_xlfn.XLOOKUP(J11,Index!$A:$A,Index!$B:$B),"")</f>
        <v>9710.77</v>
      </c>
    </row>
    <row r="12" spans="1:16" x14ac:dyDescent="0.25">
      <c r="A12" s="108"/>
      <c r="B12" s="108"/>
      <c r="C12" s="108"/>
      <c r="D12" s="108"/>
      <c r="E12" s="35" t="s">
        <v>100</v>
      </c>
      <c r="F12" s="63">
        <v>3</v>
      </c>
      <c r="G12" s="91">
        <v>80</v>
      </c>
      <c r="H12" s="35">
        <v>140</v>
      </c>
      <c r="I12" s="40">
        <v>64</v>
      </c>
      <c r="J12" s="38" t="s">
        <v>1064</v>
      </c>
      <c r="K12" s="34">
        <f>IFERROR(_xlfn.XLOOKUP(J12,Index!$A:$A,Index!$B:$B),"")</f>
        <v>10579.99</v>
      </c>
    </row>
    <row r="13" spans="1:16" x14ac:dyDescent="0.25">
      <c r="E13" s="4"/>
      <c r="F13" s="77"/>
      <c r="G13" s="127"/>
      <c r="H13" s="4"/>
      <c r="I13" s="19"/>
      <c r="J13" s="19"/>
      <c r="K13" s="81"/>
    </row>
    <row r="14" spans="1:16" s="1" customFormat="1" ht="16.5" customHeight="1" x14ac:dyDescent="0.25">
      <c r="A14" s="61" t="s">
        <v>3521</v>
      </c>
      <c r="B14" s="61" t="s">
        <v>231</v>
      </c>
      <c r="C14" s="61"/>
      <c r="D14" s="14"/>
      <c r="E14" s="3"/>
      <c r="F14" s="8"/>
      <c r="G14" s="98"/>
      <c r="H14" s="99"/>
      <c r="I14" s="19"/>
      <c r="J14" s="19"/>
      <c r="K14" s="20"/>
      <c r="L14"/>
      <c r="M14"/>
      <c r="N14"/>
      <c r="O14"/>
      <c r="P14"/>
    </row>
    <row r="15" spans="1:16" s="1" customFormat="1" ht="15.75" x14ac:dyDescent="0.25">
      <c r="A15" s="48" t="s">
        <v>3091</v>
      </c>
      <c r="B15" s="11"/>
      <c r="C15" s="11"/>
      <c r="D15" s="4"/>
      <c r="E15" s="4"/>
      <c r="F15" s="5"/>
      <c r="G15" s="98"/>
      <c r="H15" s="4"/>
      <c r="I15" s="19"/>
      <c r="J15" s="19"/>
      <c r="K15" s="20"/>
      <c r="L15"/>
      <c r="M15"/>
      <c r="N15"/>
      <c r="O15"/>
      <c r="P15"/>
    </row>
    <row r="16" spans="1:16" s="1" customFormat="1" ht="24" x14ac:dyDescent="0.25">
      <c r="A16" s="25" t="s">
        <v>31</v>
      </c>
      <c r="B16" s="125" t="s">
        <v>32</v>
      </c>
      <c r="C16" s="125" t="s">
        <v>1055</v>
      </c>
      <c r="D16" s="276" t="s">
        <v>33</v>
      </c>
      <c r="E16" s="277"/>
      <c r="F16" s="278" t="s">
        <v>34</v>
      </c>
      <c r="G16" s="280"/>
      <c r="H16" s="278" t="s">
        <v>35</v>
      </c>
      <c r="I16" s="279"/>
      <c r="J16" s="42" t="s">
        <v>36</v>
      </c>
      <c r="K16" s="24" t="s">
        <v>37</v>
      </c>
      <c r="L16"/>
      <c r="M16"/>
      <c r="N16"/>
      <c r="O16"/>
      <c r="P16"/>
    </row>
    <row r="17" spans="1:16" s="1" customFormat="1" x14ac:dyDescent="0.25">
      <c r="A17" s="32"/>
      <c r="B17" s="32"/>
      <c r="C17" s="116"/>
      <c r="D17" s="171" t="s">
        <v>38</v>
      </c>
      <c r="E17" s="171" t="s">
        <v>39</v>
      </c>
      <c r="F17" s="33" t="s">
        <v>40</v>
      </c>
      <c r="G17" s="33" t="s">
        <v>41</v>
      </c>
      <c r="H17" s="33" t="s">
        <v>42</v>
      </c>
      <c r="I17" s="39" t="s">
        <v>43</v>
      </c>
      <c r="J17" s="33"/>
      <c r="K17" s="41"/>
      <c r="L17"/>
      <c r="M17"/>
      <c r="N17"/>
      <c r="O17"/>
      <c r="P17"/>
    </row>
    <row r="18" spans="1:16" s="1" customFormat="1" x14ac:dyDescent="0.25">
      <c r="A18" s="60" t="s">
        <v>1065</v>
      </c>
      <c r="B18" s="60" t="s">
        <v>126</v>
      </c>
      <c r="C18" s="60" t="s">
        <v>1057</v>
      </c>
      <c r="D18" s="85" t="s">
        <v>46</v>
      </c>
      <c r="E18" s="35" t="s">
        <v>100</v>
      </c>
      <c r="F18" s="63">
        <v>1</v>
      </c>
      <c r="G18" s="91">
        <v>25</v>
      </c>
      <c r="H18" s="35">
        <v>33</v>
      </c>
      <c r="I18" s="40">
        <v>15</v>
      </c>
      <c r="J18" s="38" t="s">
        <v>1066</v>
      </c>
      <c r="K18" s="34">
        <f>IFERROR(_xlfn.XLOOKUP(J18,Index!$A:$A,Index!$B:$B),"")</f>
        <v>5584.31</v>
      </c>
      <c r="L18"/>
      <c r="M18"/>
      <c r="N18"/>
      <c r="O18"/>
      <c r="P18"/>
    </row>
    <row r="19" spans="1:16" s="1" customFormat="1" x14ac:dyDescent="0.25">
      <c r="A19" s="26"/>
      <c r="B19" s="26"/>
      <c r="C19" s="26"/>
      <c r="D19" s="30"/>
      <c r="E19" s="35" t="s">
        <v>100</v>
      </c>
      <c r="F19" s="63">
        <v>1.25</v>
      </c>
      <c r="G19" s="91">
        <v>32</v>
      </c>
      <c r="H19" s="35">
        <v>60</v>
      </c>
      <c r="I19" s="40">
        <v>27</v>
      </c>
      <c r="J19" s="38" t="s">
        <v>1067</v>
      </c>
      <c r="K19" s="34">
        <f>IFERROR(_xlfn.XLOOKUP(J19,Index!$A:$A,Index!$B:$B),"")</f>
        <v>6329.99</v>
      </c>
      <c r="L19"/>
      <c r="M19"/>
      <c r="N19"/>
      <c r="O19"/>
      <c r="P19"/>
    </row>
    <row r="20" spans="1:16" x14ac:dyDescent="0.25">
      <c r="A20" s="112"/>
      <c r="B20" s="112"/>
      <c r="C20" s="112"/>
      <c r="D20" s="112"/>
      <c r="E20" s="35" t="s">
        <v>100</v>
      </c>
      <c r="F20" s="63">
        <v>1.5</v>
      </c>
      <c r="G20" s="91">
        <v>40</v>
      </c>
      <c r="H20" s="35">
        <v>62</v>
      </c>
      <c r="I20" s="40">
        <v>28</v>
      </c>
      <c r="J20" s="38" t="s">
        <v>1068</v>
      </c>
      <c r="K20" s="34">
        <f>IFERROR(_xlfn.XLOOKUP(J20,Index!$A:$A,Index!$B:$B),"")</f>
        <v>6329.99</v>
      </c>
    </row>
    <row r="21" spans="1:16" x14ac:dyDescent="0.25">
      <c r="A21" s="60" t="s">
        <v>1069</v>
      </c>
      <c r="B21" s="60" t="s">
        <v>126</v>
      </c>
      <c r="C21" s="60" t="s">
        <v>1057</v>
      </c>
      <c r="D21" s="85" t="s">
        <v>46</v>
      </c>
      <c r="E21" s="35" t="s">
        <v>100</v>
      </c>
      <c r="F21" s="63">
        <v>2</v>
      </c>
      <c r="G21" s="91">
        <v>50</v>
      </c>
      <c r="H21" s="35">
        <v>100</v>
      </c>
      <c r="I21" s="40">
        <v>45</v>
      </c>
      <c r="J21" s="38" t="s">
        <v>3437</v>
      </c>
      <c r="K21" s="34">
        <f>IFERROR(_xlfn.XLOOKUP(J21,Index!$A:$A,Index!$B:$B),"")</f>
        <v>9408.84</v>
      </c>
    </row>
    <row r="22" spans="1:16" x14ac:dyDescent="0.25">
      <c r="A22" s="255" t="s">
        <v>3497</v>
      </c>
      <c r="B22" s="119"/>
      <c r="C22" s="112"/>
      <c r="D22" s="112"/>
      <c r="E22" s="35" t="s">
        <v>100</v>
      </c>
      <c r="F22" s="63">
        <v>2.5</v>
      </c>
      <c r="G22" s="91">
        <v>65</v>
      </c>
      <c r="H22" s="35">
        <v>160</v>
      </c>
      <c r="I22" s="40">
        <v>73</v>
      </c>
      <c r="J22" s="38" t="s">
        <v>3439</v>
      </c>
      <c r="K22" s="34">
        <f>IFERROR(_xlfn.XLOOKUP(J22,Index!$A:$A,Index!$B:$B),"")</f>
        <v>10043.219999999999</v>
      </c>
    </row>
    <row r="23" spans="1:16" x14ac:dyDescent="0.25">
      <c r="A23" s="112"/>
      <c r="B23" s="112"/>
      <c r="C23" s="112"/>
      <c r="D23" s="112"/>
      <c r="E23" s="35" t="s">
        <v>100</v>
      </c>
      <c r="F23" s="63">
        <v>3</v>
      </c>
      <c r="G23" s="91">
        <v>80</v>
      </c>
      <c r="H23" s="35">
        <v>164</v>
      </c>
      <c r="I23" s="40">
        <v>74</v>
      </c>
      <c r="J23" s="38" t="s">
        <v>3441</v>
      </c>
      <c r="K23" s="34">
        <f>IFERROR(_xlfn.XLOOKUP(J23,Index!$A:$A,Index!$B:$B),"")</f>
        <v>10949.01</v>
      </c>
    </row>
    <row r="24" spans="1:16" x14ac:dyDescent="0.25">
      <c r="A24" s="112"/>
      <c r="B24" s="112"/>
      <c r="C24" s="112"/>
      <c r="D24" s="112"/>
      <c r="E24" s="35" t="s">
        <v>100</v>
      </c>
      <c r="F24" s="63">
        <v>4</v>
      </c>
      <c r="G24" s="91">
        <v>100</v>
      </c>
      <c r="H24" s="35">
        <v>350</v>
      </c>
      <c r="I24" s="40">
        <v>159</v>
      </c>
      <c r="J24" s="38" t="s">
        <v>3443</v>
      </c>
      <c r="K24" s="34">
        <f>IFERROR(_xlfn.XLOOKUP(J24,Index!$A:$A,Index!$B:$B),"")</f>
        <v>18489.810000000001</v>
      </c>
    </row>
    <row r="25" spans="1:16" x14ac:dyDescent="0.25">
      <c r="A25" s="112"/>
      <c r="B25" s="112"/>
      <c r="C25" s="112"/>
      <c r="D25" s="112"/>
      <c r="E25" s="35" t="s">
        <v>149</v>
      </c>
      <c r="F25" s="63">
        <v>5</v>
      </c>
      <c r="G25" s="91">
        <v>125</v>
      </c>
      <c r="H25" s="35">
        <v>760</v>
      </c>
      <c r="I25" s="40">
        <v>345</v>
      </c>
      <c r="J25" s="38" t="s">
        <v>3444</v>
      </c>
      <c r="K25" s="34">
        <f>IFERROR(_xlfn.XLOOKUP(J25,Index!$A:$A,Index!$B:$B),"")</f>
        <v>40243.01</v>
      </c>
    </row>
    <row r="26" spans="1:16" x14ac:dyDescent="0.25">
      <c r="A26" s="108"/>
      <c r="B26" s="108"/>
      <c r="C26" s="108"/>
      <c r="D26" s="108"/>
      <c r="E26" s="35" t="s">
        <v>149</v>
      </c>
      <c r="F26" s="63">
        <v>6</v>
      </c>
      <c r="G26" s="91">
        <v>150</v>
      </c>
      <c r="H26" s="35">
        <v>770</v>
      </c>
      <c r="I26" s="40">
        <v>349</v>
      </c>
      <c r="J26" s="38" t="s">
        <v>3447</v>
      </c>
      <c r="K26" s="34">
        <f>IFERROR(_xlfn.XLOOKUP(J26,Index!$A:$A,Index!$B:$B),"")</f>
        <v>40243.01</v>
      </c>
    </row>
    <row r="27" spans="1:16" x14ac:dyDescent="0.25">
      <c r="E27" s="4"/>
      <c r="F27" s="77"/>
      <c r="G27" s="127"/>
      <c r="H27" s="4"/>
      <c r="I27" s="19"/>
      <c r="J27" s="19"/>
      <c r="K27" s="81"/>
    </row>
    <row r="28" spans="1:16" s="1" customFormat="1" ht="15.75" x14ac:dyDescent="0.25">
      <c r="A28" s="61" t="s">
        <v>3520</v>
      </c>
      <c r="B28" s="61" t="s">
        <v>231</v>
      </c>
      <c r="C28" s="61"/>
      <c r="D28" s="14"/>
      <c r="E28" s="3"/>
      <c r="F28" s="8"/>
      <c r="G28" s="98"/>
      <c r="H28" s="99"/>
      <c r="I28" s="19"/>
      <c r="J28" s="19"/>
      <c r="K28" s="20"/>
      <c r="L28"/>
      <c r="M28"/>
      <c r="N28"/>
      <c r="O28"/>
      <c r="P28"/>
    </row>
    <row r="29" spans="1:16" s="1" customFormat="1" ht="15.75" x14ac:dyDescent="0.25">
      <c r="A29" s="48" t="s">
        <v>3092</v>
      </c>
      <c r="B29" s="11"/>
      <c r="C29" s="11"/>
      <c r="D29" s="4"/>
      <c r="E29" s="4"/>
      <c r="F29" s="5"/>
      <c r="G29" s="98"/>
      <c r="H29" s="4"/>
      <c r="I29" s="19"/>
      <c r="J29" s="19"/>
      <c r="K29" s="20"/>
      <c r="L29"/>
      <c r="M29"/>
      <c r="N29"/>
      <c r="O29"/>
      <c r="P29"/>
    </row>
    <row r="30" spans="1:16" s="1" customFormat="1" x14ac:dyDescent="0.25">
      <c r="A30" s="25" t="s">
        <v>31</v>
      </c>
      <c r="B30" s="125" t="s">
        <v>32</v>
      </c>
      <c r="C30" s="125"/>
      <c r="D30" s="172" t="s">
        <v>1071</v>
      </c>
      <c r="E30" s="276" t="s">
        <v>33</v>
      </c>
      <c r="F30" s="277"/>
      <c r="G30" s="278" t="s">
        <v>34</v>
      </c>
      <c r="H30" s="279"/>
      <c r="I30" s="278" t="s">
        <v>35</v>
      </c>
      <c r="J30" s="279"/>
      <c r="K30" s="42" t="s">
        <v>36</v>
      </c>
      <c r="L30" s="24" t="s">
        <v>37</v>
      </c>
      <c r="M30"/>
      <c r="N30"/>
      <c r="O30"/>
    </row>
    <row r="31" spans="1:16" s="1" customFormat="1" x14ac:dyDescent="0.25">
      <c r="A31" s="32"/>
      <c r="B31" s="32"/>
      <c r="C31" s="116"/>
      <c r="D31" s="171" t="s">
        <v>38</v>
      </c>
      <c r="E31" s="171" t="s">
        <v>38</v>
      </c>
      <c r="F31" s="171" t="s">
        <v>39</v>
      </c>
      <c r="G31" s="33" t="s">
        <v>40</v>
      </c>
      <c r="H31" s="33" t="s">
        <v>41</v>
      </c>
      <c r="I31" s="33" t="s">
        <v>42</v>
      </c>
      <c r="J31" s="39" t="s">
        <v>43</v>
      </c>
      <c r="K31" s="33"/>
      <c r="L31" s="41"/>
      <c r="M31"/>
      <c r="N31"/>
      <c r="O31"/>
    </row>
    <row r="32" spans="1:16" s="1" customFormat="1" x14ac:dyDescent="0.25">
      <c r="A32" s="60" t="s">
        <v>3498</v>
      </c>
      <c r="B32" s="60" t="s">
        <v>126</v>
      </c>
      <c r="C32" s="60" t="s">
        <v>1057</v>
      </c>
      <c r="D32" s="85" t="s">
        <v>1072</v>
      </c>
      <c r="E32" s="85" t="s">
        <v>46</v>
      </c>
      <c r="F32" s="35" t="s">
        <v>149</v>
      </c>
      <c r="G32" s="63">
        <v>8</v>
      </c>
      <c r="H32" s="91">
        <v>200</v>
      </c>
      <c r="I32" s="35">
        <v>1606</v>
      </c>
      <c r="J32" s="40">
        <v>728</v>
      </c>
      <c r="K32" s="38" t="s">
        <v>3417</v>
      </c>
      <c r="L32" s="34">
        <f>IFERROR(_xlfn.XLOOKUP(K32,Index!$A:$A,Index!$B:$B),"")</f>
        <v>96176.04</v>
      </c>
      <c r="M32"/>
      <c r="N32"/>
      <c r="O32"/>
    </row>
    <row r="33" spans="1:15" x14ac:dyDescent="0.25">
      <c r="A33" s="255" t="s">
        <v>3497</v>
      </c>
      <c r="B33" s="112"/>
      <c r="C33" s="112"/>
      <c r="D33" s="112"/>
      <c r="E33" s="112"/>
      <c r="F33" s="35" t="s">
        <v>149</v>
      </c>
      <c r="G33" s="63">
        <v>10</v>
      </c>
      <c r="H33" s="91">
        <v>250</v>
      </c>
      <c r="I33" s="35">
        <v>2245</v>
      </c>
      <c r="J33" s="40">
        <v>1018</v>
      </c>
      <c r="K33" s="38" t="s">
        <v>3418</v>
      </c>
      <c r="L33" s="34">
        <f>IFERROR(_xlfn.XLOOKUP(K33,Index!$A:$A,Index!$B:$B),"")</f>
        <v>113901.83</v>
      </c>
    </row>
    <row r="34" spans="1:15" x14ac:dyDescent="0.25">
      <c r="A34" s="112"/>
      <c r="B34" s="112"/>
      <c r="C34" s="112"/>
      <c r="D34" s="112"/>
      <c r="E34" s="112"/>
      <c r="F34" s="35" t="s">
        <v>149</v>
      </c>
      <c r="G34" s="63">
        <v>12</v>
      </c>
      <c r="H34" s="91">
        <v>300</v>
      </c>
      <c r="I34" s="35">
        <v>2857</v>
      </c>
      <c r="J34" s="40">
        <v>1296</v>
      </c>
      <c r="K34" s="38" t="s">
        <v>3419</v>
      </c>
      <c r="L34" s="34">
        <f>IFERROR(_xlfn.XLOOKUP(K34,Index!$A:$A,Index!$B:$B),"")</f>
        <v>125610.29</v>
      </c>
    </row>
    <row r="35" spans="1:15" x14ac:dyDescent="0.25">
      <c r="A35" s="112"/>
      <c r="B35" s="112"/>
      <c r="C35" s="112"/>
      <c r="D35" s="112"/>
      <c r="E35" s="112"/>
      <c r="F35" s="35" t="s">
        <v>149</v>
      </c>
      <c r="G35" s="63">
        <v>14</v>
      </c>
      <c r="H35" s="91">
        <v>350</v>
      </c>
      <c r="I35" s="35">
        <v>3652</v>
      </c>
      <c r="J35" s="40">
        <v>1657</v>
      </c>
      <c r="K35" s="38" t="s">
        <v>3423</v>
      </c>
      <c r="L35" s="34">
        <f>IFERROR(_xlfn.XLOOKUP(K35,Index!$A:$A,Index!$B:$B),"")</f>
        <v>147964.29999999999</v>
      </c>
    </row>
    <row r="36" spans="1:15" x14ac:dyDescent="0.25">
      <c r="A36" s="108"/>
      <c r="B36" s="108"/>
      <c r="C36" s="108"/>
      <c r="D36" s="108"/>
      <c r="E36" s="108"/>
      <c r="F36" s="35" t="s">
        <v>149</v>
      </c>
      <c r="G36" s="63">
        <v>16</v>
      </c>
      <c r="H36" s="91">
        <v>400</v>
      </c>
      <c r="I36" s="35">
        <v>4400</v>
      </c>
      <c r="J36" s="40">
        <v>1996</v>
      </c>
      <c r="K36" s="38" t="s">
        <v>3425</v>
      </c>
      <c r="L36" s="34">
        <f>IFERROR(_xlfn.XLOOKUP(K36,Index!$A:$A,Index!$B:$B),"")</f>
        <v>193856.79</v>
      </c>
    </row>
    <row r="37" spans="1:15" x14ac:dyDescent="0.25">
      <c r="F37" s="4"/>
      <c r="G37" s="77"/>
      <c r="H37" s="127"/>
      <c r="I37" s="4"/>
      <c r="J37" s="19"/>
      <c r="K37" s="19"/>
      <c r="L37" s="81"/>
    </row>
    <row r="38" spans="1:15" s="1" customFormat="1" ht="15.75" x14ac:dyDescent="0.25">
      <c r="A38" s="61" t="s">
        <v>1073</v>
      </c>
      <c r="B38" s="61" t="s">
        <v>356</v>
      </c>
      <c r="C38" s="61"/>
      <c r="D38" s="14"/>
      <c r="E38" s="3"/>
      <c r="F38" s="8"/>
      <c r="G38" s="98"/>
      <c r="H38" s="99"/>
      <c r="I38" s="19"/>
      <c r="J38" s="19"/>
      <c r="K38" s="20"/>
      <c r="L38"/>
      <c r="M38"/>
      <c r="N38"/>
      <c r="O38"/>
    </row>
    <row r="39" spans="1:15" s="1" customFormat="1" ht="15.75" x14ac:dyDescent="0.25">
      <c r="A39" s="48" t="s">
        <v>3090</v>
      </c>
      <c r="B39" s="11"/>
      <c r="C39" s="11"/>
      <c r="D39" s="4"/>
      <c r="E39" s="4"/>
      <c r="F39" s="5"/>
      <c r="G39" s="98"/>
      <c r="H39" s="4"/>
      <c r="I39" s="19"/>
      <c r="J39" s="19"/>
      <c r="K39" s="20"/>
      <c r="L39"/>
      <c r="M39"/>
      <c r="N39"/>
      <c r="O39"/>
    </row>
    <row r="40" spans="1:15" s="1" customFormat="1" ht="24" x14ac:dyDescent="0.25">
      <c r="A40" s="25" t="s">
        <v>31</v>
      </c>
      <c r="B40" s="125" t="s">
        <v>32</v>
      </c>
      <c r="C40" s="125" t="s">
        <v>1055</v>
      </c>
      <c r="D40" s="276" t="s">
        <v>33</v>
      </c>
      <c r="E40" s="277"/>
      <c r="F40" s="278" t="s">
        <v>34</v>
      </c>
      <c r="G40" s="280"/>
      <c r="H40" s="280" t="s">
        <v>35</v>
      </c>
      <c r="I40" s="279"/>
      <c r="J40" s="42" t="s">
        <v>36</v>
      </c>
      <c r="K40" s="24" t="s">
        <v>37</v>
      </c>
      <c r="L40"/>
      <c r="M40"/>
      <c r="N40"/>
      <c r="O40"/>
    </row>
    <row r="41" spans="1:15" s="1" customFormat="1" x14ac:dyDescent="0.25">
      <c r="A41" s="90"/>
      <c r="B41" s="32"/>
      <c r="C41" s="116"/>
      <c r="D41" s="171" t="s">
        <v>38</v>
      </c>
      <c r="E41" s="171" t="s">
        <v>39</v>
      </c>
      <c r="F41" s="33" t="s">
        <v>40</v>
      </c>
      <c r="G41" s="33" t="s">
        <v>41</v>
      </c>
      <c r="H41" s="33" t="s">
        <v>42</v>
      </c>
      <c r="I41" s="39" t="s">
        <v>43</v>
      </c>
      <c r="J41" s="33"/>
      <c r="K41" s="41"/>
      <c r="L41"/>
      <c r="M41"/>
      <c r="N41"/>
      <c r="O41"/>
    </row>
    <row r="42" spans="1:15" s="1" customFormat="1" x14ac:dyDescent="0.25">
      <c r="A42" s="60" t="s">
        <v>1074</v>
      </c>
      <c r="B42" s="60" t="s">
        <v>45</v>
      </c>
      <c r="C42" s="60" t="s">
        <v>1075</v>
      </c>
      <c r="D42" s="85" t="s">
        <v>46</v>
      </c>
      <c r="E42" s="35" t="s">
        <v>100</v>
      </c>
      <c r="F42" s="63">
        <v>0.75</v>
      </c>
      <c r="G42" s="91">
        <v>20</v>
      </c>
      <c r="H42" s="35">
        <v>27</v>
      </c>
      <c r="I42" s="40">
        <v>12.2</v>
      </c>
      <c r="J42" s="38" t="s">
        <v>1076</v>
      </c>
      <c r="K42" s="34">
        <f>IFERROR(_xlfn.XLOOKUP(J42,Index!$A:$A,Index!$B:$B),"")</f>
        <v>6137.86</v>
      </c>
      <c r="L42"/>
      <c r="M42"/>
      <c r="N42"/>
      <c r="O42"/>
    </row>
    <row r="43" spans="1:15" x14ac:dyDescent="0.25">
      <c r="A43" s="112"/>
      <c r="B43" s="112"/>
      <c r="C43" s="112"/>
      <c r="D43" s="112"/>
      <c r="E43" s="35" t="s">
        <v>100</v>
      </c>
      <c r="F43" s="63">
        <v>1</v>
      </c>
      <c r="G43" s="91">
        <v>25</v>
      </c>
      <c r="H43" s="35">
        <v>28</v>
      </c>
      <c r="I43" s="40">
        <v>12.7</v>
      </c>
      <c r="J43" s="38" t="s">
        <v>1077</v>
      </c>
      <c r="K43" s="34">
        <f>IFERROR(_xlfn.XLOOKUP(J43,Index!$A:$A,Index!$B:$B),"")</f>
        <v>6137.86</v>
      </c>
    </row>
    <row r="44" spans="1:15" x14ac:dyDescent="0.25">
      <c r="A44" s="112"/>
      <c r="B44" s="112"/>
      <c r="C44" s="112"/>
      <c r="D44" s="112"/>
      <c r="E44" s="35" t="s">
        <v>100</v>
      </c>
      <c r="F44" s="63">
        <v>1.25</v>
      </c>
      <c r="G44" s="91">
        <v>32</v>
      </c>
      <c r="H44" s="35">
        <v>70</v>
      </c>
      <c r="I44" s="40">
        <v>32</v>
      </c>
      <c r="J44" s="38" t="s">
        <v>1078</v>
      </c>
      <c r="K44" s="34">
        <f>IFERROR(_xlfn.XLOOKUP(J44,Index!$A:$A,Index!$B:$B),"")</f>
        <v>9912.08</v>
      </c>
    </row>
    <row r="45" spans="1:15" x14ac:dyDescent="0.25">
      <c r="A45" s="112"/>
      <c r="B45" s="112"/>
      <c r="C45" s="112"/>
      <c r="D45" s="112"/>
      <c r="E45" s="35" t="s">
        <v>100</v>
      </c>
      <c r="F45" s="63">
        <v>1.5</v>
      </c>
      <c r="G45" s="91">
        <v>40</v>
      </c>
      <c r="H45" s="35">
        <v>72</v>
      </c>
      <c r="I45" s="40">
        <v>33</v>
      </c>
      <c r="J45" s="38" t="s">
        <v>1079</v>
      </c>
      <c r="K45" s="34">
        <f>IFERROR(_xlfn.XLOOKUP(J45,Index!$A:$A,Index!$B:$B),"")</f>
        <v>9912.08</v>
      </c>
    </row>
    <row r="46" spans="1:15" x14ac:dyDescent="0.25">
      <c r="A46" s="112"/>
      <c r="B46" s="112"/>
      <c r="C46" s="112"/>
      <c r="D46" s="112"/>
      <c r="E46" s="35" t="s">
        <v>100</v>
      </c>
      <c r="F46" s="63">
        <v>2</v>
      </c>
      <c r="G46" s="91">
        <v>50</v>
      </c>
      <c r="H46" s="35">
        <v>94</v>
      </c>
      <c r="I46" s="40">
        <v>43</v>
      </c>
      <c r="J46" s="38" t="s">
        <v>1080</v>
      </c>
      <c r="K46" s="34">
        <f>IFERROR(_xlfn.XLOOKUP(J46,Index!$A:$A,Index!$B:$B),"")</f>
        <v>13131.19</v>
      </c>
    </row>
    <row r="47" spans="1:15" x14ac:dyDescent="0.25">
      <c r="A47" s="112"/>
      <c r="B47" s="112"/>
      <c r="C47" s="112"/>
      <c r="D47" s="112"/>
      <c r="E47" s="35" t="s">
        <v>100</v>
      </c>
      <c r="F47" s="63">
        <v>2.5</v>
      </c>
      <c r="G47" s="91">
        <v>65</v>
      </c>
      <c r="H47" s="35">
        <v>136</v>
      </c>
      <c r="I47" s="40">
        <v>62</v>
      </c>
      <c r="J47" s="38" t="s">
        <v>1081</v>
      </c>
      <c r="K47" s="34">
        <f>IFERROR(_xlfn.XLOOKUP(J47,Index!$A:$A,Index!$B:$B),"")</f>
        <v>21058.73</v>
      </c>
    </row>
    <row r="48" spans="1:15" s="1" customFormat="1" x14ac:dyDescent="0.25">
      <c r="A48" s="60" t="s">
        <v>1082</v>
      </c>
      <c r="B48" s="118" t="s">
        <v>45</v>
      </c>
      <c r="C48" s="118" t="s">
        <v>1083</v>
      </c>
      <c r="D48" s="85" t="s">
        <v>46</v>
      </c>
      <c r="E48" s="35" t="s">
        <v>100</v>
      </c>
      <c r="F48" s="63">
        <v>0.75</v>
      </c>
      <c r="G48" s="91">
        <v>20</v>
      </c>
      <c r="H48" s="35">
        <v>27</v>
      </c>
      <c r="I48" s="40">
        <v>12.2</v>
      </c>
      <c r="J48" s="38" t="s">
        <v>1084</v>
      </c>
      <c r="K48" s="34">
        <f>IFERROR(_xlfn.XLOOKUP(J48,Index!$A:$A,Index!$B:$B),"")</f>
        <v>8687.5400000000009</v>
      </c>
      <c r="L48"/>
      <c r="M48"/>
      <c r="N48"/>
      <c r="O48"/>
    </row>
    <row r="49" spans="1:15" x14ac:dyDescent="0.25">
      <c r="A49" s="112"/>
      <c r="B49" s="119"/>
      <c r="C49" s="119"/>
      <c r="D49" s="112"/>
      <c r="E49" s="35" t="s">
        <v>100</v>
      </c>
      <c r="F49" s="63">
        <v>1</v>
      </c>
      <c r="G49" s="91">
        <v>25</v>
      </c>
      <c r="H49" s="35">
        <v>28</v>
      </c>
      <c r="I49" s="40">
        <v>12.7</v>
      </c>
      <c r="J49" s="38" t="s">
        <v>1085</v>
      </c>
      <c r="K49" s="34">
        <f>IFERROR(_xlfn.XLOOKUP(J49,Index!$A:$A,Index!$B:$B),"")</f>
        <v>8687.5400000000009</v>
      </c>
    </row>
    <row r="50" spans="1:15" x14ac:dyDescent="0.25">
      <c r="A50" s="112"/>
      <c r="B50" s="119"/>
      <c r="C50" s="119"/>
      <c r="D50" s="112"/>
      <c r="E50" s="35" t="s">
        <v>100</v>
      </c>
      <c r="F50" s="63">
        <v>1.25</v>
      </c>
      <c r="G50" s="91">
        <v>32</v>
      </c>
      <c r="H50" s="35">
        <v>70</v>
      </c>
      <c r="I50" s="40">
        <v>32</v>
      </c>
      <c r="J50" s="38" t="s">
        <v>1086</v>
      </c>
      <c r="K50" s="34">
        <f>IFERROR(_xlfn.XLOOKUP(J50,Index!$A:$A,Index!$B:$B),"")</f>
        <v>13027.49</v>
      </c>
    </row>
    <row r="51" spans="1:15" x14ac:dyDescent="0.25">
      <c r="A51" s="112"/>
      <c r="B51" s="119"/>
      <c r="C51" s="119"/>
      <c r="D51" s="112"/>
      <c r="E51" s="35" t="s">
        <v>100</v>
      </c>
      <c r="F51" s="63">
        <v>1.5</v>
      </c>
      <c r="G51" s="91">
        <v>40</v>
      </c>
      <c r="H51" s="35">
        <v>72</v>
      </c>
      <c r="I51" s="40">
        <v>33</v>
      </c>
      <c r="J51" s="38" t="s">
        <v>1087</v>
      </c>
      <c r="K51" s="34">
        <f>IFERROR(_xlfn.XLOOKUP(J51,Index!$A:$A,Index!$B:$B),"")</f>
        <v>13027.49</v>
      </c>
    </row>
    <row r="52" spans="1:15" x14ac:dyDescent="0.25">
      <c r="A52" s="108"/>
      <c r="B52" s="114"/>
      <c r="C52" s="114"/>
      <c r="D52" s="108"/>
      <c r="E52" s="35" t="s">
        <v>100</v>
      </c>
      <c r="F52" s="63">
        <v>2</v>
      </c>
      <c r="G52" s="91">
        <v>50</v>
      </c>
      <c r="H52" s="35">
        <v>94</v>
      </c>
      <c r="I52" s="40">
        <v>43</v>
      </c>
      <c r="J52" s="38" t="s">
        <v>1088</v>
      </c>
      <c r="K52" s="34">
        <f>IFERROR(_xlfn.XLOOKUP(J52,Index!$A:$A,Index!$B:$B),"")</f>
        <v>18407.45</v>
      </c>
    </row>
    <row r="54" spans="1:15" s="1" customFormat="1" x14ac:dyDescent="0.2">
      <c r="A54" s="56"/>
      <c r="B54" s="57"/>
      <c r="C54" s="57"/>
      <c r="D54" s="58"/>
      <c r="E54" s="58"/>
      <c r="F54" s="59"/>
      <c r="G54" s="94"/>
      <c r="H54" s="58"/>
      <c r="I54" s="53"/>
      <c r="J54" s="53"/>
      <c r="K54" s="54"/>
    </row>
    <row r="55" spans="1:15" s="1" customFormat="1" ht="16.5" customHeight="1" x14ac:dyDescent="0.2">
      <c r="A55" s="61" t="s">
        <v>3519</v>
      </c>
      <c r="B55" s="61" t="s">
        <v>356</v>
      </c>
      <c r="C55" s="61"/>
      <c r="D55" s="14"/>
      <c r="E55" s="3"/>
      <c r="F55" s="8"/>
      <c r="G55" s="98"/>
      <c r="H55" s="99"/>
      <c r="I55" s="19"/>
      <c r="J55" s="19"/>
      <c r="K55" s="20"/>
    </row>
    <row r="56" spans="1:15" s="1" customFormat="1" ht="15.75" x14ac:dyDescent="0.2">
      <c r="A56" s="48" t="s">
        <v>3093</v>
      </c>
      <c r="B56" s="11"/>
      <c r="C56" s="11"/>
      <c r="D56" s="4"/>
      <c r="E56" s="4"/>
      <c r="F56" s="5"/>
      <c r="G56" s="98"/>
      <c r="H56" s="4"/>
      <c r="I56" s="19"/>
      <c r="J56" s="19"/>
      <c r="K56" s="20"/>
    </row>
    <row r="57" spans="1:15" s="1" customFormat="1" ht="24" x14ac:dyDescent="0.2">
      <c r="A57" s="25" t="s">
        <v>31</v>
      </c>
      <c r="B57" s="125" t="s">
        <v>32</v>
      </c>
      <c r="C57" s="125" t="s">
        <v>1055</v>
      </c>
      <c r="D57" s="276" t="s">
        <v>33</v>
      </c>
      <c r="E57" s="277"/>
      <c r="F57" s="278" t="s">
        <v>34</v>
      </c>
      <c r="G57" s="280"/>
      <c r="H57" s="280" t="s">
        <v>35</v>
      </c>
      <c r="I57" s="279"/>
      <c r="J57" s="42" t="s">
        <v>36</v>
      </c>
      <c r="K57" s="24" t="s">
        <v>37</v>
      </c>
    </row>
    <row r="58" spans="1:15" s="1" customFormat="1" ht="12" x14ac:dyDescent="0.2">
      <c r="A58" s="32"/>
      <c r="B58" s="32"/>
      <c r="C58" s="116"/>
      <c r="D58" s="171" t="s">
        <v>38</v>
      </c>
      <c r="E58" s="171" t="s">
        <v>39</v>
      </c>
      <c r="F58" s="33" t="s">
        <v>40</v>
      </c>
      <c r="G58" s="33" t="s">
        <v>41</v>
      </c>
      <c r="H58" s="33" t="s">
        <v>42</v>
      </c>
      <c r="I58" s="39" t="s">
        <v>43</v>
      </c>
      <c r="J58" s="33"/>
      <c r="K58" s="41"/>
    </row>
    <row r="59" spans="1:15" s="1" customFormat="1" ht="12" x14ac:dyDescent="0.2">
      <c r="A59" s="60" t="s">
        <v>1089</v>
      </c>
      <c r="B59" s="60" t="s">
        <v>462</v>
      </c>
      <c r="C59" s="60" t="s">
        <v>1075</v>
      </c>
      <c r="D59" s="85" t="s">
        <v>46</v>
      </c>
      <c r="E59" s="35" t="s">
        <v>100</v>
      </c>
      <c r="F59" s="63">
        <v>1</v>
      </c>
      <c r="G59" s="91">
        <v>25</v>
      </c>
      <c r="H59" s="35">
        <v>33</v>
      </c>
      <c r="I59" s="40">
        <v>15</v>
      </c>
      <c r="J59" s="38" t="s">
        <v>1090</v>
      </c>
      <c r="K59" s="34">
        <f>IFERROR(_xlfn.XLOOKUP(J59,Index!$A:$A,Index!$B:$B),"")</f>
        <v>8300.23</v>
      </c>
    </row>
    <row r="60" spans="1:15" s="1" customFormat="1" ht="12" x14ac:dyDescent="0.2">
      <c r="A60" s="26"/>
      <c r="B60" s="26"/>
      <c r="C60" s="26"/>
      <c r="D60" s="30"/>
      <c r="E60" s="35" t="s">
        <v>100</v>
      </c>
      <c r="F60" s="63">
        <v>1.25</v>
      </c>
      <c r="G60" s="91">
        <v>32</v>
      </c>
      <c r="H60" s="35">
        <v>60</v>
      </c>
      <c r="I60" s="40">
        <v>27</v>
      </c>
      <c r="J60" s="38" t="s">
        <v>3076</v>
      </c>
      <c r="K60" s="34">
        <f>K59*1.3</f>
        <v>10790.298999999999</v>
      </c>
    </row>
    <row r="61" spans="1:15" x14ac:dyDescent="0.25">
      <c r="A61" s="112"/>
      <c r="B61" s="112"/>
      <c r="C61" s="112"/>
      <c r="D61" s="112"/>
      <c r="E61" s="35" t="s">
        <v>100</v>
      </c>
      <c r="F61" s="63">
        <v>1.5</v>
      </c>
      <c r="G61" s="91">
        <v>40</v>
      </c>
      <c r="H61" s="35">
        <v>62</v>
      </c>
      <c r="I61" s="40">
        <v>28</v>
      </c>
      <c r="J61" s="38" t="s">
        <v>1091</v>
      </c>
      <c r="K61" s="34">
        <f>IFERROR(_xlfn.XLOOKUP(J61,Index!$A:$A,Index!$B:$B),"")</f>
        <v>12269.63</v>
      </c>
      <c r="L61" s="1"/>
      <c r="M61" s="1"/>
      <c r="N61" s="1"/>
      <c r="O61" s="1"/>
    </row>
    <row r="62" spans="1:15" s="1" customFormat="1" ht="12" x14ac:dyDescent="0.2">
      <c r="A62" s="60" t="s">
        <v>1092</v>
      </c>
      <c r="B62" s="60" t="s">
        <v>462</v>
      </c>
      <c r="C62" s="60" t="s">
        <v>1083</v>
      </c>
      <c r="D62" s="85" t="s">
        <v>46</v>
      </c>
      <c r="E62" s="35" t="s">
        <v>100</v>
      </c>
      <c r="F62" s="63">
        <v>1</v>
      </c>
      <c r="G62" s="91">
        <v>25</v>
      </c>
      <c r="H62" s="35">
        <v>33</v>
      </c>
      <c r="I62" s="40">
        <v>15</v>
      </c>
      <c r="J62" s="38" t="s">
        <v>1093</v>
      </c>
      <c r="K62" s="34">
        <f>IFERROR(_xlfn.XLOOKUP(J62,Index!$A:$A,Index!$B:$B),"")</f>
        <v>13898.25</v>
      </c>
    </row>
    <row r="63" spans="1:15" s="1" customFormat="1" ht="12" x14ac:dyDescent="0.2">
      <c r="A63" s="26"/>
      <c r="B63" s="26"/>
      <c r="D63" s="30"/>
      <c r="E63" s="35" t="s">
        <v>100</v>
      </c>
      <c r="F63" s="63">
        <v>1.25</v>
      </c>
      <c r="G63" s="91">
        <v>32</v>
      </c>
      <c r="H63" s="35">
        <v>60</v>
      </c>
      <c r="I63" s="40">
        <v>27</v>
      </c>
      <c r="J63" s="38" t="s">
        <v>1094</v>
      </c>
      <c r="K63" s="34">
        <f>IFERROR(_xlfn.XLOOKUP(J63,Index!$A:$A,Index!$B:$B),"")</f>
        <v>14313.03</v>
      </c>
    </row>
    <row r="64" spans="1:15" x14ac:dyDescent="0.25">
      <c r="A64" s="112"/>
      <c r="B64" s="112"/>
      <c r="C64" s="112"/>
      <c r="D64" s="112"/>
      <c r="E64" s="35" t="s">
        <v>100</v>
      </c>
      <c r="F64" s="63">
        <v>1.5</v>
      </c>
      <c r="G64" s="91">
        <v>40</v>
      </c>
      <c r="H64" s="35">
        <v>62</v>
      </c>
      <c r="I64" s="40">
        <v>28</v>
      </c>
      <c r="J64" s="38" t="s">
        <v>1095</v>
      </c>
      <c r="K64" s="34">
        <f>IFERROR(_xlfn.XLOOKUP(J64,Index!$A:$A,Index!$B:$B),"")</f>
        <v>15418.62</v>
      </c>
      <c r="L64" s="1"/>
      <c r="M64" s="1"/>
      <c r="N64" s="1"/>
      <c r="O64" s="1"/>
    </row>
    <row r="65" spans="1:17" x14ac:dyDescent="0.25">
      <c r="A65" s="60" t="s">
        <v>3499</v>
      </c>
      <c r="B65" s="60" t="s">
        <v>462</v>
      </c>
      <c r="C65" s="60" t="s">
        <v>1075</v>
      </c>
      <c r="D65" s="85" t="s">
        <v>46</v>
      </c>
      <c r="E65" s="35" t="s">
        <v>100</v>
      </c>
      <c r="F65" s="63">
        <v>2</v>
      </c>
      <c r="G65" s="91">
        <v>50</v>
      </c>
      <c r="H65" s="35">
        <v>100</v>
      </c>
      <c r="I65" s="40">
        <v>45</v>
      </c>
      <c r="J65" s="38" t="s">
        <v>3449</v>
      </c>
      <c r="K65" s="34">
        <f>IFERROR(_xlfn.XLOOKUP(J65,Index!$A:$A,Index!$B:$B),"")</f>
        <v>14637.83</v>
      </c>
      <c r="L65" s="1"/>
      <c r="M65" s="1"/>
      <c r="N65" s="1"/>
      <c r="O65" s="1"/>
    </row>
    <row r="66" spans="1:17" x14ac:dyDescent="0.25">
      <c r="A66" s="255" t="s">
        <v>3497</v>
      </c>
      <c r="B66" s="112"/>
      <c r="C66" s="112"/>
      <c r="D66" s="112"/>
      <c r="E66" s="35" t="s">
        <v>100</v>
      </c>
      <c r="F66" s="63">
        <v>2.5</v>
      </c>
      <c r="G66" s="91">
        <v>65</v>
      </c>
      <c r="H66" s="35">
        <v>160</v>
      </c>
      <c r="I66" s="40">
        <v>73</v>
      </c>
      <c r="J66" s="38" t="s">
        <v>3451</v>
      </c>
      <c r="K66" s="34">
        <f>IFERROR(_xlfn.XLOOKUP(J66,Index!$A:$A,Index!$B:$B),"")</f>
        <v>23616.65</v>
      </c>
      <c r="L66" s="1"/>
      <c r="M66" s="1"/>
      <c r="N66" s="1"/>
      <c r="O66" s="1"/>
    </row>
    <row r="67" spans="1:17" x14ac:dyDescent="0.25">
      <c r="A67" s="112"/>
      <c r="B67" s="112"/>
      <c r="C67" s="112"/>
      <c r="D67" s="112"/>
      <c r="E67" s="35" t="s">
        <v>100</v>
      </c>
      <c r="F67" s="63">
        <v>3</v>
      </c>
      <c r="G67" s="91">
        <v>80</v>
      </c>
      <c r="H67" s="35">
        <v>164</v>
      </c>
      <c r="I67" s="40">
        <v>74</v>
      </c>
      <c r="J67" s="38" t="s">
        <v>3453</v>
      </c>
      <c r="K67" s="34">
        <f>IFERROR(_xlfn.XLOOKUP(J67,Index!$A:$A,Index!$B:$B),"")</f>
        <v>25742.41</v>
      </c>
      <c r="L67" s="1"/>
      <c r="M67" s="1"/>
      <c r="N67" s="1"/>
      <c r="O67" s="1"/>
    </row>
    <row r="68" spans="1:17" x14ac:dyDescent="0.25">
      <c r="A68" s="112"/>
      <c r="B68" s="112"/>
      <c r="C68" s="112"/>
      <c r="D68" s="112"/>
      <c r="E68" s="35" t="s">
        <v>100</v>
      </c>
      <c r="F68" s="63">
        <v>4</v>
      </c>
      <c r="G68" s="91">
        <v>100</v>
      </c>
      <c r="H68" s="35">
        <v>350</v>
      </c>
      <c r="I68" s="40">
        <v>159</v>
      </c>
      <c r="J68" s="38" t="s">
        <v>3455</v>
      </c>
      <c r="K68" s="34">
        <f>IFERROR(_xlfn.XLOOKUP(J68,Index!$A:$A,Index!$B:$B),"")</f>
        <v>31747.58</v>
      </c>
      <c r="L68" s="1"/>
      <c r="M68" s="1"/>
      <c r="N68" s="1"/>
      <c r="O68" s="1"/>
    </row>
    <row r="69" spans="1:17" x14ac:dyDescent="0.25">
      <c r="A69" s="112"/>
      <c r="B69" s="112"/>
      <c r="C69" s="112"/>
      <c r="D69" s="112"/>
      <c r="E69" s="35" t="s">
        <v>149</v>
      </c>
      <c r="F69" s="63">
        <v>5</v>
      </c>
      <c r="G69" s="91">
        <v>125</v>
      </c>
      <c r="H69" s="35">
        <v>760</v>
      </c>
      <c r="I69" s="40">
        <v>345</v>
      </c>
      <c r="J69" s="38" t="s">
        <v>3457</v>
      </c>
      <c r="K69" s="34">
        <f>IFERROR(_xlfn.XLOOKUP(J69,Index!$A:$A,Index!$B:$B),"")</f>
        <v>59438.86</v>
      </c>
      <c r="L69" s="1"/>
      <c r="M69" s="1"/>
      <c r="N69" s="1"/>
      <c r="O69" s="1"/>
    </row>
    <row r="70" spans="1:17" x14ac:dyDescent="0.25">
      <c r="A70" s="108"/>
      <c r="B70" s="108"/>
      <c r="C70" s="108"/>
      <c r="D70" s="108"/>
      <c r="E70" s="35" t="s">
        <v>149</v>
      </c>
      <c r="F70" s="63">
        <v>6</v>
      </c>
      <c r="G70" s="91">
        <v>150</v>
      </c>
      <c r="H70" s="35">
        <v>770</v>
      </c>
      <c r="I70" s="40">
        <v>349</v>
      </c>
      <c r="J70" s="38" t="s">
        <v>3496</v>
      </c>
      <c r="K70" s="34">
        <f>IFERROR(_xlfn.XLOOKUP(J70,Index!$A:$A,Index!$B:$B),"")</f>
        <v>59438.86</v>
      </c>
      <c r="L70" s="1"/>
      <c r="M70" s="1"/>
      <c r="N70" s="1"/>
      <c r="O70" s="1"/>
    </row>
    <row r="71" spans="1:17" x14ac:dyDescent="0.25">
      <c r="A71" s="60" t="s">
        <v>3501</v>
      </c>
      <c r="B71" s="60" t="s">
        <v>462</v>
      </c>
      <c r="C71" s="60" t="s">
        <v>1083</v>
      </c>
      <c r="D71" s="85" t="s">
        <v>46</v>
      </c>
      <c r="E71" s="35" t="s">
        <v>100</v>
      </c>
      <c r="F71" s="63">
        <v>2</v>
      </c>
      <c r="G71" s="91">
        <v>50</v>
      </c>
      <c r="H71" s="35">
        <v>100</v>
      </c>
      <c r="I71" s="40">
        <v>45</v>
      </c>
      <c r="J71" s="38" t="s">
        <v>3460</v>
      </c>
      <c r="K71" s="34">
        <f>IFERROR(_xlfn.XLOOKUP(J71,Index!$A:$A,Index!$B:$B),"")</f>
        <v>19824.14</v>
      </c>
      <c r="L71" s="1"/>
      <c r="M71" s="1"/>
      <c r="N71" s="1"/>
      <c r="O71" s="1"/>
    </row>
    <row r="72" spans="1:17" x14ac:dyDescent="0.25">
      <c r="A72" s="255" t="s">
        <v>3497</v>
      </c>
      <c r="B72" s="112"/>
      <c r="C72" s="112"/>
      <c r="D72" s="112"/>
      <c r="E72" s="35" t="s">
        <v>100</v>
      </c>
      <c r="F72" s="63">
        <v>2.5</v>
      </c>
      <c r="G72" s="91">
        <v>65</v>
      </c>
      <c r="H72" s="35">
        <v>160</v>
      </c>
      <c r="I72" s="40">
        <v>73</v>
      </c>
      <c r="J72" s="38" t="s">
        <v>3462</v>
      </c>
      <c r="K72" s="34">
        <f>IFERROR(_xlfn.XLOOKUP(J72,Index!$A:$A,Index!$B:$B),"")</f>
        <v>33243.550000000003</v>
      </c>
      <c r="L72" s="1"/>
      <c r="M72" s="1"/>
      <c r="N72" s="1"/>
      <c r="O72" s="1"/>
    </row>
    <row r="73" spans="1:17" x14ac:dyDescent="0.25">
      <c r="A73" s="112"/>
      <c r="B73" s="112"/>
      <c r="C73" s="112"/>
      <c r="D73" s="112"/>
      <c r="E73" s="35" t="s">
        <v>100</v>
      </c>
      <c r="F73" s="63">
        <v>3</v>
      </c>
      <c r="G73" s="91">
        <v>80</v>
      </c>
      <c r="H73" s="35">
        <v>164</v>
      </c>
      <c r="I73" s="40">
        <v>74</v>
      </c>
      <c r="J73" s="38" t="s">
        <v>3464</v>
      </c>
      <c r="K73" s="34">
        <f>IFERROR(_xlfn.XLOOKUP(J73,Index!$A:$A,Index!$B:$B),"")</f>
        <v>36230.89</v>
      </c>
      <c r="L73" s="1"/>
      <c r="M73" s="1"/>
      <c r="N73" s="1"/>
      <c r="O73" s="1"/>
    </row>
    <row r="74" spans="1:17" x14ac:dyDescent="0.25">
      <c r="A74" s="112"/>
      <c r="B74" s="112"/>
      <c r="C74" s="112"/>
      <c r="D74" s="112"/>
      <c r="E74" s="35" t="s">
        <v>100</v>
      </c>
      <c r="F74" s="63">
        <v>4</v>
      </c>
      <c r="G74" s="91">
        <v>100</v>
      </c>
      <c r="H74" s="35">
        <v>350</v>
      </c>
      <c r="I74" s="40">
        <v>159</v>
      </c>
      <c r="J74" s="38" t="s">
        <v>3466</v>
      </c>
      <c r="K74" s="34">
        <f>IFERROR(_xlfn.XLOOKUP(J74,Index!$A:$A,Index!$B:$B),"")</f>
        <v>47129.61</v>
      </c>
      <c r="L74" s="1"/>
      <c r="M74" s="1"/>
      <c r="N74" s="1"/>
      <c r="O74" s="1"/>
    </row>
    <row r="75" spans="1:17" x14ac:dyDescent="0.25">
      <c r="A75" s="112"/>
      <c r="B75" s="112"/>
      <c r="C75" s="112"/>
      <c r="D75" s="112"/>
      <c r="E75" s="35" t="s">
        <v>149</v>
      </c>
      <c r="F75" s="63">
        <v>5</v>
      </c>
      <c r="G75" s="91">
        <v>125</v>
      </c>
      <c r="H75" s="35">
        <v>760</v>
      </c>
      <c r="I75" s="40">
        <v>345</v>
      </c>
      <c r="J75" s="38" t="s">
        <v>3468</v>
      </c>
      <c r="K75" s="34">
        <f>IFERROR(_xlfn.XLOOKUP(J75,Index!$A:$A,Index!$B:$B),"")</f>
        <v>120416.04</v>
      </c>
      <c r="L75" s="1"/>
      <c r="M75" s="1"/>
      <c r="N75" s="1"/>
      <c r="O75" s="1"/>
      <c r="P75" s="1"/>
      <c r="Q75" s="1"/>
    </row>
    <row r="76" spans="1:17" x14ac:dyDescent="0.25">
      <c r="A76" s="108"/>
      <c r="B76" s="108"/>
      <c r="C76" s="108"/>
      <c r="D76" s="108"/>
      <c r="E76" s="35" t="s">
        <v>149</v>
      </c>
      <c r="F76" s="63">
        <v>6</v>
      </c>
      <c r="G76" s="91">
        <v>150</v>
      </c>
      <c r="H76" s="35">
        <v>770</v>
      </c>
      <c r="I76" s="40">
        <v>349</v>
      </c>
      <c r="J76" s="38" t="s">
        <v>3471</v>
      </c>
      <c r="K76" s="34">
        <f>IFERROR(_xlfn.XLOOKUP(J76,Index!$A:$A,Index!$B:$B),"")</f>
        <v>123879.88</v>
      </c>
      <c r="L76" s="1"/>
      <c r="M76" s="1"/>
      <c r="N76" s="1"/>
      <c r="O76" s="1"/>
      <c r="P76" s="1"/>
      <c r="Q76" s="1"/>
    </row>
    <row r="77" spans="1:17" x14ac:dyDescent="0.25">
      <c r="L77" s="1"/>
      <c r="M77" s="1"/>
      <c r="N77" s="1"/>
      <c r="O77" s="1"/>
      <c r="P77" s="1"/>
      <c r="Q77" s="1"/>
    </row>
    <row r="78" spans="1:17" s="1" customFormat="1" ht="15.75" x14ac:dyDescent="0.2">
      <c r="A78" s="61" t="s">
        <v>3518</v>
      </c>
      <c r="B78" s="61" t="s">
        <v>356</v>
      </c>
      <c r="C78" s="61"/>
      <c r="D78" s="14"/>
      <c r="E78" s="3"/>
      <c r="F78" s="8"/>
      <c r="G78" s="98"/>
      <c r="H78" s="99"/>
      <c r="I78" s="19"/>
      <c r="J78" s="19"/>
      <c r="K78" s="20"/>
    </row>
    <row r="79" spans="1:17" s="1" customFormat="1" ht="15.75" x14ac:dyDescent="0.2">
      <c r="A79" s="48" t="s">
        <v>3094</v>
      </c>
      <c r="B79" s="11"/>
      <c r="C79" s="11"/>
      <c r="D79" s="4"/>
      <c r="E79" s="4"/>
      <c r="F79" s="5"/>
      <c r="G79" s="98"/>
      <c r="H79" s="4"/>
      <c r="I79" s="19"/>
      <c r="J79" s="19"/>
      <c r="K79" s="20"/>
    </row>
    <row r="80" spans="1:17" s="1" customFormat="1" ht="15.6" customHeight="1" x14ac:dyDescent="0.2">
      <c r="A80" s="25" t="s">
        <v>31</v>
      </c>
      <c r="B80" s="125" t="s">
        <v>32</v>
      </c>
      <c r="C80" s="125" t="s">
        <v>1055</v>
      </c>
      <c r="D80" s="172" t="s">
        <v>1071</v>
      </c>
      <c r="E80" s="276" t="s">
        <v>33</v>
      </c>
      <c r="F80" s="277"/>
      <c r="G80" s="278" t="s">
        <v>34</v>
      </c>
      <c r="H80" s="279"/>
      <c r="I80" s="278" t="s">
        <v>35</v>
      </c>
      <c r="J80" s="279"/>
      <c r="K80" s="42" t="s">
        <v>36</v>
      </c>
      <c r="L80" s="24" t="s">
        <v>1750</v>
      </c>
    </row>
    <row r="81" spans="1:17" s="1" customFormat="1" ht="12" x14ac:dyDescent="0.2">
      <c r="A81" s="32"/>
      <c r="B81" s="32"/>
      <c r="C81" s="116"/>
      <c r="D81" s="171" t="s">
        <v>38</v>
      </c>
      <c r="E81" s="171" t="s">
        <v>38</v>
      </c>
      <c r="F81" s="171" t="s">
        <v>39</v>
      </c>
      <c r="G81" s="33" t="s">
        <v>40</v>
      </c>
      <c r="H81" s="33" t="s">
        <v>41</v>
      </c>
      <c r="I81" s="33" t="s">
        <v>42</v>
      </c>
      <c r="J81" s="39" t="s">
        <v>43</v>
      </c>
      <c r="K81" s="33"/>
      <c r="L81" s="41"/>
    </row>
    <row r="82" spans="1:17" s="1" customFormat="1" ht="12" x14ac:dyDescent="0.2">
      <c r="A82" s="60" t="s">
        <v>3502</v>
      </c>
      <c r="B82" s="60" t="s">
        <v>462</v>
      </c>
      <c r="C82" s="60" t="s">
        <v>1075</v>
      </c>
      <c r="D82" s="85" t="s">
        <v>1072</v>
      </c>
      <c r="E82" s="85" t="s">
        <v>46</v>
      </c>
      <c r="F82" s="35" t="s">
        <v>149</v>
      </c>
      <c r="G82" s="63">
        <v>8</v>
      </c>
      <c r="H82" s="91">
        <v>200</v>
      </c>
      <c r="I82" s="35">
        <v>1606</v>
      </c>
      <c r="J82" s="40">
        <v>728</v>
      </c>
      <c r="K82" s="38" t="s">
        <v>3427</v>
      </c>
      <c r="L82" s="34">
        <f>IFERROR(_xlfn.XLOOKUP(K82,Index!$A:$A,Index!$B:$B),"")</f>
        <v>113316.28</v>
      </c>
    </row>
    <row r="83" spans="1:17" x14ac:dyDescent="0.25">
      <c r="A83" s="255" t="s">
        <v>3497</v>
      </c>
      <c r="B83" s="112"/>
      <c r="C83" s="112"/>
      <c r="D83" s="112"/>
      <c r="E83" s="112"/>
      <c r="F83" s="35" t="s">
        <v>149</v>
      </c>
      <c r="G83" s="63">
        <v>10</v>
      </c>
      <c r="H83" s="91">
        <v>250</v>
      </c>
      <c r="I83" s="35">
        <v>2245</v>
      </c>
      <c r="J83" s="40">
        <v>1018</v>
      </c>
      <c r="K83" s="38" t="s">
        <v>3429</v>
      </c>
      <c r="L83" s="34">
        <f>IFERROR(_xlfn.XLOOKUP(K83,Index!$A:$A,Index!$B:$B),"")</f>
        <v>155134.51</v>
      </c>
      <c r="M83" s="1"/>
      <c r="N83" s="1"/>
      <c r="O83" s="1"/>
      <c r="P83" s="1"/>
      <c r="Q83" s="1"/>
    </row>
    <row r="84" spans="1:17" x14ac:dyDescent="0.25">
      <c r="A84" s="112"/>
      <c r="B84" s="112"/>
      <c r="C84" s="112"/>
      <c r="D84" s="112"/>
      <c r="E84" s="112"/>
      <c r="F84" s="35" t="s">
        <v>149</v>
      </c>
      <c r="G84" s="63">
        <v>12</v>
      </c>
      <c r="H84" s="91">
        <v>300</v>
      </c>
      <c r="I84" s="35">
        <v>2845</v>
      </c>
      <c r="J84" s="40">
        <v>1290</v>
      </c>
      <c r="K84" s="38" t="s">
        <v>3431</v>
      </c>
      <c r="L84" s="34">
        <f>IFERROR(_xlfn.XLOOKUP(K84,Index!$A:$A,Index!$B:$B),"")</f>
        <v>155132.97</v>
      </c>
      <c r="M84" s="1"/>
      <c r="N84" s="1"/>
      <c r="O84" s="1"/>
      <c r="P84" s="1"/>
      <c r="Q84" s="1"/>
    </row>
    <row r="85" spans="1:17" x14ac:dyDescent="0.25">
      <c r="A85" s="112"/>
      <c r="B85" s="112"/>
      <c r="C85" s="112"/>
      <c r="D85" s="112"/>
      <c r="E85" s="112"/>
      <c r="F85" s="35" t="s">
        <v>149</v>
      </c>
      <c r="G85" s="63">
        <v>14</v>
      </c>
      <c r="H85" s="91">
        <v>350</v>
      </c>
      <c r="I85" s="35">
        <v>3652</v>
      </c>
      <c r="J85" s="40">
        <v>1657</v>
      </c>
      <c r="K85" s="38" t="s">
        <v>3433</v>
      </c>
      <c r="L85" s="34">
        <f>IFERROR(_xlfn.XLOOKUP(K85,Index!$A:$A,Index!$B:$B),"")</f>
        <v>229885.24</v>
      </c>
      <c r="M85" s="1"/>
      <c r="N85" s="1"/>
      <c r="O85" s="1"/>
      <c r="P85" s="1"/>
      <c r="Q85" s="1"/>
    </row>
    <row r="86" spans="1:17" x14ac:dyDescent="0.25">
      <c r="A86" s="108"/>
      <c r="B86" s="108"/>
      <c r="C86" s="108"/>
      <c r="D86" s="108"/>
      <c r="E86" s="108"/>
      <c r="F86" s="35" t="s">
        <v>149</v>
      </c>
      <c r="G86" s="63">
        <v>16</v>
      </c>
      <c r="H86" s="91">
        <v>400</v>
      </c>
      <c r="I86" s="35">
        <v>4400</v>
      </c>
      <c r="J86" s="40">
        <v>2000</v>
      </c>
      <c r="K86" s="38" t="s">
        <v>3435</v>
      </c>
      <c r="L86" s="34">
        <f>IFERROR(_xlfn.XLOOKUP(K86,Index!$A:$A,Index!$B:$B),"")</f>
        <v>256586.81</v>
      </c>
      <c r="M86" s="1"/>
      <c r="N86" s="1"/>
      <c r="O86" s="1"/>
      <c r="P86" s="1"/>
      <c r="Q86" s="1"/>
    </row>
    <row r="87" spans="1:17" x14ac:dyDescent="0.25">
      <c r="M87" s="1"/>
      <c r="N87" s="1"/>
      <c r="O87" s="1"/>
      <c r="P87" s="1"/>
      <c r="Q87" s="1"/>
    </row>
    <row r="88" spans="1:17" s="1" customFormat="1" ht="15.75" x14ac:dyDescent="0.2">
      <c r="A88" s="61" t="s">
        <v>1097</v>
      </c>
      <c r="B88" s="61" t="s">
        <v>98</v>
      </c>
      <c r="C88" s="61"/>
      <c r="D88" s="14"/>
      <c r="E88" s="3"/>
      <c r="F88" s="8"/>
      <c r="G88" s="98"/>
      <c r="H88" s="99"/>
      <c r="I88" s="19"/>
      <c r="J88" s="19"/>
      <c r="K88" s="20"/>
    </row>
    <row r="89" spans="1:17" s="1" customFormat="1" ht="15.75" x14ac:dyDescent="0.2">
      <c r="A89" s="48" t="s">
        <v>3095</v>
      </c>
      <c r="B89" s="11"/>
      <c r="C89" s="11"/>
      <c r="D89" s="4"/>
      <c r="E89" s="4"/>
      <c r="F89" s="5"/>
      <c r="G89" s="98"/>
      <c r="H89" s="4"/>
      <c r="I89" s="19"/>
      <c r="J89" s="19"/>
      <c r="K89" s="20"/>
    </row>
    <row r="90" spans="1:17" s="1" customFormat="1" ht="24" x14ac:dyDescent="0.2">
      <c r="A90" s="25" t="s">
        <v>31</v>
      </c>
      <c r="B90" s="125" t="s">
        <v>32</v>
      </c>
      <c r="C90" s="125" t="s">
        <v>1055</v>
      </c>
      <c r="D90" s="276" t="s">
        <v>33</v>
      </c>
      <c r="E90" s="277"/>
      <c r="F90" s="278" t="s">
        <v>34</v>
      </c>
      <c r="G90" s="280"/>
      <c r="H90" s="280" t="s">
        <v>35</v>
      </c>
      <c r="I90" s="279"/>
      <c r="J90" s="42" t="s">
        <v>36</v>
      </c>
      <c r="K90" s="24" t="s">
        <v>37</v>
      </c>
    </row>
    <row r="91" spans="1:17" s="1" customFormat="1" ht="12" x14ac:dyDescent="0.2">
      <c r="A91" s="90"/>
      <c r="B91" s="32"/>
      <c r="C91" s="116"/>
      <c r="D91" s="171" t="s">
        <v>38</v>
      </c>
      <c r="E91" s="171" t="s">
        <v>39</v>
      </c>
      <c r="F91" s="33" t="s">
        <v>40</v>
      </c>
      <c r="G91" s="33" t="s">
        <v>41</v>
      </c>
      <c r="H91" s="33" t="s">
        <v>42</v>
      </c>
      <c r="I91" s="39" t="s">
        <v>43</v>
      </c>
      <c r="J91" s="33"/>
      <c r="K91" s="41"/>
    </row>
    <row r="92" spans="1:17" s="1" customFormat="1" ht="12" x14ac:dyDescent="0.2">
      <c r="A92" s="60" t="s">
        <v>1098</v>
      </c>
      <c r="B92" s="60" t="s">
        <v>45</v>
      </c>
      <c r="C92" s="60" t="s">
        <v>1075</v>
      </c>
      <c r="D92" s="85" t="s">
        <v>46</v>
      </c>
      <c r="E92" s="35" t="s">
        <v>100</v>
      </c>
      <c r="F92" s="63">
        <v>0.75</v>
      </c>
      <c r="G92" s="91">
        <v>20</v>
      </c>
      <c r="H92" s="35">
        <v>27</v>
      </c>
      <c r="I92" s="40">
        <v>12.2</v>
      </c>
      <c r="J92" s="38" t="s">
        <v>1099</v>
      </c>
      <c r="K92" s="34">
        <f>IFERROR(_xlfn.XLOOKUP(J92,Index!$A:$A,Index!$B:$B),"")</f>
        <v>5925.88</v>
      </c>
    </row>
    <row r="93" spans="1:17" x14ac:dyDescent="0.25">
      <c r="A93" s="112"/>
      <c r="B93" s="112"/>
      <c r="C93" s="112"/>
      <c r="D93" s="112"/>
      <c r="E93" s="35" t="s">
        <v>100</v>
      </c>
      <c r="F93" s="63">
        <v>1</v>
      </c>
      <c r="G93" s="91">
        <v>25</v>
      </c>
      <c r="H93" s="35">
        <v>28</v>
      </c>
      <c r="I93" s="40">
        <v>12.7</v>
      </c>
      <c r="J93" s="38" t="s">
        <v>1100</v>
      </c>
      <c r="K93" s="34">
        <f>IFERROR(_xlfn.XLOOKUP(J93,Index!$A:$A,Index!$B:$B),"")</f>
        <v>5925.88</v>
      </c>
      <c r="L93" s="1"/>
      <c r="M93" s="1"/>
      <c r="N93" s="1"/>
      <c r="O93" s="1"/>
      <c r="P93" s="1"/>
      <c r="Q93" s="1"/>
    </row>
    <row r="94" spans="1:17" x14ac:dyDescent="0.25">
      <c r="A94" s="112"/>
      <c r="B94" s="112"/>
      <c r="C94" s="112"/>
      <c r="D94" s="112"/>
      <c r="E94" s="35" t="s">
        <v>100</v>
      </c>
      <c r="F94" s="63">
        <v>1.25</v>
      </c>
      <c r="G94" s="91">
        <v>32</v>
      </c>
      <c r="H94" s="35">
        <v>70</v>
      </c>
      <c r="I94" s="40">
        <v>32</v>
      </c>
      <c r="J94" s="38" t="s">
        <v>3076</v>
      </c>
      <c r="K94" s="34">
        <f>K93+2144</f>
        <v>8069.88</v>
      </c>
      <c r="L94" s="1"/>
      <c r="M94" s="1"/>
      <c r="N94" s="1"/>
      <c r="O94" s="1"/>
      <c r="P94" s="1"/>
      <c r="Q94" s="1"/>
    </row>
    <row r="95" spans="1:17" x14ac:dyDescent="0.25">
      <c r="A95" s="112"/>
      <c r="B95" s="112"/>
      <c r="C95" s="112"/>
      <c r="D95" s="112"/>
      <c r="E95" s="35" t="s">
        <v>100</v>
      </c>
      <c r="F95" s="63">
        <v>1.5</v>
      </c>
      <c r="G95" s="91">
        <v>40</v>
      </c>
      <c r="H95" s="35">
        <v>72</v>
      </c>
      <c r="I95" s="40">
        <v>33</v>
      </c>
      <c r="J95" s="38" t="s">
        <v>3076</v>
      </c>
      <c r="K95" s="34">
        <f>K94*1.3</f>
        <v>10490.844000000001</v>
      </c>
      <c r="L95" s="1"/>
      <c r="M95" s="1"/>
      <c r="N95" s="1"/>
      <c r="O95" s="1"/>
      <c r="P95" s="1"/>
      <c r="Q95" s="1"/>
    </row>
    <row r="96" spans="1:17" x14ac:dyDescent="0.25">
      <c r="A96" s="108"/>
      <c r="B96" s="108"/>
      <c r="C96" s="108"/>
      <c r="D96" s="108"/>
      <c r="E96" s="35" t="s">
        <v>100</v>
      </c>
      <c r="F96" s="63">
        <v>2</v>
      </c>
      <c r="G96" s="91">
        <v>50</v>
      </c>
      <c r="H96" s="35">
        <v>94</v>
      </c>
      <c r="I96" s="40">
        <v>43</v>
      </c>
      <c r="J96" s="38" t="s">
        <v>1101</v>
      </c>
      <c r="K96" s="34">
        <f>IFERROR(_xlfn.XLOOKUP(J96,Index!$A:$A,Index!$B:$B),"")</f>
        <v>13658.81</v>
      </c>
      <c r="L96" s="1"/>
      <c r="M96" s="1"/>
      <c r="N96" s="1"/>
      <c r="O96" s="1"/>
      <c r="P96" s="1"/>
      <c r="Q96" s="1"/>
    </row>
    <row r="97" spans="1:17" x14ac:dyDescent="0.25">
      <c r="L97" s="1"/>
      <c r="M97" s="1"/>
      <c r="N97" s="1"/>
      <c r="O97" s="1"/>
      <c r="P97" s="1"/>
      <c r="Q97" s="1"/>
    </row>
    <row r="98" spans="1:17" s="1" customFormat="1" ht="16.5" customHeight="1" x14ac:dyDescent="0.2">
      <c r="A98" s="61" t="s">
        <v>3517</v>
      </c>
      <c r="B98" s="61" t="s">
        <v>98</v>
      </c>
      <c r="C98" s="61"/>
      <c r="D98" s="14"/>
      <c r="E98" s="3"/>
      <c r="F98" s="8"/>
      <c r="G98" s="98"/>
      <c r="H98" s="99"/>
      <c r="I98" s="19"/>
      <c r="J98" s="19"/>
      <c r="K98" s="20"/>
    </row>
    <row r="99" spans="1:17" s="1" customFormat="1" ht="15.75" x14ac:dyDescent="0.2">
      <c r="A99" s="48" t="s">
        <v>1103</v>
      </c>
      <c r="B99" s="11"/>
      <c r="C99" s="11"/>
      <c r="D99" s="4"/>
      <c r="E99" s="4"/>
      <c r="F99" s="5"/>
      <c r="G99" s="98"/>
      <c r="H99" s="4"/>
      <c r="I99" s="19"/>
      <c r="J99" s="19"/>
      <c r="K99" s="20"/>
    </row>
    <row r="100" spans="1:17" s="1" customFormat="1" ht="24" x14ac:dyDescent="0.2">
      <c r="A100" s="25" t="s">
        <v>31</v>
      </c>
      <c r="B100" s="125" t="s">
        <v>32</v>
      </c>
      <c r="C100" s="125" t="s">
        <v>1055</v>
      </c>
      <c r="D100" s="276" t="s">
        <v>33</v>
      </c>
      <c r="E100" s="277"/>
      <c r="F100" s="278" t="s">
        <v>34</v>
      </c>
      <c r="G100" s="280"/>
      <c r="H100" s="280" t="s">
        <v>35</v>
      </c>
      <c r="I100" s="279"/>
      <c r="J100" s="42" t="s">
        <v>36</v>
      </c>
      <c r="K100" s="24" t="s">
        <v>37</v>
      </c>
    </row>
    <row r="101" spans="1:17" s="1" customFormat="1" ht="12" x14ac:dyDescent="0.2">
      <c r="A101" s="32"/>
      <c r="B101" s="32"/>
      <c r="C101" s="116"/>
      <c r="D101" s="171" t="s">
        <v>38</v>
      </c>
      <c r="E101" s="171" t="s">
        <v>39</v>
      </c>
      <c r="F101" s="33" t="s">
        <v>40</v>
      </c>
      <c r="G101" s="33" t="s">
        <v>41</v>
      </c>
      <c r="H101" s="33" t="s">
        <v>42</v>
      </c>
      <c r="I101" s="39" t="s">
        <v>43</v>
      </c>
      <c r="J101" s="33"/>
      <c r="K101" s="41"/>
    </row>
    <row r="102" spans="1:17" s="1" customFormat="1" ht="12" x14ac:dyDescent="0.2">
      <c r="A102" s="60" t="s">
        <v>1104</v>
      </c>
      <c r="B102" s="60" t="s">
        <v>518</v>
      </c>
      <c r="C102" s="60" t="s">
        <v>1075</v>
      </c>
      <c r="D102" s="85" t="s">
        <v>46</v>
      </c>
      <c r="E102" s="35" t="s">
        <v>100</v>
      </c>
      <c r="F102" s="63">
        <v>1</v>
      </c>
      <c r="G102" s="91">
        <v>25</v>
      </c>
      <c r="H102" s="35">
        <v>33</v>
      </c>
      <c r="I102" s="40">
        <v>15</v>
      </c>
      <c r="J102" s="38" t="s">
        <v>1105</v>
      </c>
      <c r="K102" s="34">
        <f>IFERROR(_xlfn.XLOOKUP(J102,Index!$A:$A,Index!$B:$B),"")</f>
        <v>16043.83</v>
      </c>
    </row>
    <row r="103" spans="1:17" s="1" customFormat="1" ht="12" x14ac:dyDescent="0.2">
      <c r="A103" s="26"/>
      <c r="B103" s="26"/>
      <c r="C103" s="26"/>
      <c r="D103" s="30"/>
      <c r="E103" s="35" t="s">
        <v>100</v>
      </c>
      <c r="F103" s="63">
        <v>1.25</v>
      </c>
      <c r="G103" s="91">
        <v>32</v>
      </c>
      <c r="H103" s="35">
        <v>60</v>
      </c>
      <c r="I103" s="40">
        <v>27</v>
      </c>
      <c r="J103" s="38" t="s">
        <v>3076</v>
      </c>
      <c r="K103" s="34">
        <f>K102+2049</f>
        <v>18092.830000000002</v>
      </c>
    </row>
    <row r="104" spans="1:17" x14ac:dyDescent="0.25">
      <c r="A104" s="112"/>
      <c r="B104" s="112"/>
      <c r="C104" s="112"/>
      <c r="D104" s="112"/>
      <c r="E104" s="35" t="s">
        <v>100</v>
      </c>
      <c r="F104" s="63">
        <v>1.5</v>
      </c>
      <c r="G104" s="91">
        <v>40</v>
      </c>
      <c r="H104" s="35">
        <v>62</v>
      </c>
      <c r="I104" s="40">
        <v>28</v>
      </c>
      <c r="J104" s="38" t="s">
        <v>1106</v>
      </c>
      <c r="K104" s="34">
        <f>IFERROR(_xlfn.XLOOKUP(J104,Index!$A:$A,Index!$B:$B),"")</f>
        <v>20562.21</v>
      </c>
      <c r="L104" s="1"/>
      <c r="M104" s="1"/>
      <c r="N104" s="1"/>
      <c r="O104" s="1"/>
      <c r="P104" s="1"/>
      <c r="Q104" s="1"/>
    </row>
    <row r="105" spans="1:17" s="1" customFormat="1" ht="12" x14ac:dyDescent="0.2">
      <c r="A105" s="60" t="s">
        <v>1107</v>
      </c>
      <c r="B105" s="60" t="s">
        <v>518</v>
      </c>
      <c r="C105" s="60" t="s">
        <v>1083</v>
      </c>
      <c r="D105" s="85" t="s">
        <v>46</v>
      </c>
      <c r="E105" s="35" t="s">
        <v>100</v>
      </c>
      <c r="F105" s="63">
        <v>1</v>
      </c>
      <c r="G105" s="91">
        <v>25</v>
      </c>
      <c r="H105" s="35">
        <v>33</v>
      </c>
      <c r="I105" s="40">
        <v>15</v>
      </c>
      <c r="J105" s="38" t="s">
        <v>1108</v>
      </c>
      <c r="K105" s="34">
        <f>IFERROR(_xlfn.XLOOKUP(J105,Index!$A:$A,Index!$B:$B),"")</f>
        <v>16066.7</v>
      </c>
    </row>
    <row r="106" spans="1:17" s="1" customFormat="1" ht="12" x14ac:dyDescent="0.2">
      <c r="A106" s="26"/>
      <c r="B106" s="26"/>
      <c r="D106" s="30"/>
      <c r="E106" s="35" t="s">
        <v>100</v>
      </c>
      <c r="F106" s="63">
        <v>1.25</v>
      </c>
      <c r="G106" s="91">
        <v>32</v>
      </c>
      <c r="H106" s="35">
        <v>60</v>
      </c>
      <c r="I106" s="40">
        <v>27</v>
      </c>
      <c r="J106" s="38" t="s">
        <v>3076</v>
      </c>
      <c r="K106" s="34">
        <f>K105+2619</f>
        <v>18685.7</v>
      </c>
    </row>
    <row r="107" spans="1:17" x14ac:dyDescent="0.25">
      <c r="A107" s="112"/>
      <c r="B107" s="112"/>
      <c r="C107" s="112"/>
      <c r="D107" s="112"/>
      <c r="E107" s="35" t="s">
        <v>100</v>
      </c>
      <c r="F107" s="63">
        <v>1.5</v>
      </c>
      <c r="G107" s="91">
        <v>40</v>
      </c>
      <c r="H107" s="35">
        <v>62</v>
      </c>
      <c r="I107" s="40">
        <v>28</v>
      </c>
      <c r="J107" s="38" t="s">
        <v>1109</v>
      </c>
      <c r="K107" s="34">
        <f>IFERROR(_xlfn.XLOOKUP(J107,Index!$A:$A,Index!$B:$B),"")</f>
        <v>20839.75</v>
      </c>
      <c r="L107" s="1"/>
      <c r="M107" s="1"/>
      <c r="N107" s="1"/>
      <c r="O107" s="1"/>
      <c r="P107" s="1"/>
      <c r="Q107" s="1"/>
    </row>
    <row r="108" spans="1:17" x14ac:dyDescent="0.25">
      <c r="A108" s="60" t="s">
        <v>3500</v>
      </c>
      <c r="B108" s="60" t="s">
        <v>518</v>
      </c>
      <c r="C108" s="60" t="s">
        <v>1075</v>
      </c>
      <c r="D108" s="85" t="s">
        <v>46</v>
      </c>
      <c r="E108" s="35" t="s">
        <v>100</v>
      </c>
      <c r="F108" s="63">
        <v>2</v>
      </c>
      <c r="G108" s="91">
        <v>50</v>
      </c>
      <c r="H108" s="35">
        <v>100</v>
      </c>
      <c r="I108" s="40">
        <v>45</v>
      </c>
      <c r="J108" s="38" t="s">
        <v>3472</v>
      </c>
      <c r="K108" s="34">
        <f>IFERROR(_xlfn.XLOOKUP(J108,Index!$A:$A,Index!$B:$B),"")</f>
        <v>22578.16</v>
      </c>
      <c r="L108" s="1"/>
      <c r="M108" s="1"/>
      <c r="N108" s="1"/>
      <c r="O108" s="1"/>
      <c r="P108" s="1"/>
      <c r="Q108" s="1"/>
    </row>
    <row r="109" spans="1:17" x14ac:dyDescent="0.25">
      <c r="A109" s="255" t="s">
        <v>3497</v>
      </c>
      <c r="B109" s="112"/>
      <c r="C109" s="112"/>
      <c r="D109" s="112"/>
      <c r="E109" s="35" t="s">
        <v>100</v>
      </c>
      <c r="F109" s="63">
        <v>2.5</v>
      </c>
      <c r="G109" s="91">
        <v>65</v>
      </c>
      <c r="H109" s="35">
        <v>160</v>
      </c>
      <c r="I109" s="40">
        <v>73</v>
      </c>
      <c r="J109" s="38" t="s">
        <v>3474</v>
      </c>
      <c r="K109" s="34">
        <f>IFERROR(_xlfn.XLOOKUP(J109,Index!$A:$A,Index!$B:$B),"")</f>
        <v>31369.42</v>
      </c>
      <c r="L109" s="1"/>
      <c r="M109" s="1"/>
      <c r="N109" s="1"/>
      <c r="O109" s="1"/>
      <c r="P109" s="1"/>
      <c r="Q109" s="1"/>
    </row>
    <row r="110" spans="1:17" x14ac:dyDescent="0.25">
      <c r="A110" s="112"/>
      <c r="B110" s="112"/>
      <c r="C110" s="112"/>
      <c r="D110" s="112"/>
      <c r="E110" s="35" t="s">
        <v>100</v>
      </c>
      <c r="F110" s="63">
        <v>3</v>
      </c>
      <c r="G110" s="91">
        <v>80</v>
      </c>
      <c r="H110" s="35">
        <v>164</v>
      </c>
      <c r="I110" s="40">
        <v>74</v>
      </c>
      <c r="J110" s="38" t="s">
        <v>3477</v>
      </c>
      <c r="K110" s="34">
        <f>IFERROR(_xlfn.XLOOKUP(J110,Index!$A:$A,Index!$B:$B),"")</f>
        <v>33145.949999999997</v>
      </c>
      <c r="L110" s="1"/>
      <c r="M110" s="1"/>
      <c r="N110" s="1"/>
      <c r="O110" s="1"/>
      <c r="P110" s="1"/>
      <c r="Q110" s="1"/>
    </row>
    <row r="111" spans="1:17" x14ac:dyDescent="0.25">
      <c r="A111" s="112"/>
      <c r="B111" s="112"/>
      <c r="C111" s="112"/>
      <c r="D111" s="112"/>
      <c r="E111" s="35" t="s">
        <v>100</v>
      </c>
      <c r="F111" s="63">
        <v>4</v>
      </c>
      <c r="G111" s="91">
        <v>100</v>
      </c>
      <c r="H111" s="35">
        <v>350</v>
      </c>
      <c r="I111" s="40">
        <v>159</v>
      </c>
      <c r="J111" s="38" t="s">
        <v>3478</v>
      </c>
      <c r="K111" s="34">
        <f>IFERROR(_xlfn.XLOOKUP(J111,Index!$A:$A,Index!$B:$B),"")</f>
        <v>43411.81</v>
      </c>
      <c r="L111" s="1"/>
      <c r="M111" s="1"/>
      <c r="N111" s="1"/>
      <c r="O111" s="1"/>
      <c r="P111" s="1"/>
      <c r="Q111" s="1"/>
    </row>
    <row r="112" spans="1:17" x14ac:dyDescent="0.25">
      <c r="A112" s="112"/>
      <c r="B112" s="112"/>
      <c r="C112" s="112"/>
      <c r="D112" s="112"/>
      <c r="E112" s="35" t="s">
        <v>149</v>
      </c>
      <c r="F112" s="63">
        <v>5</v>
      </c>
      <c r="G112" s="91">
        <v>125</v>
      </c>
      <c r="H112" s="35">
        <v>760</v>
      </c>
      <c r="I112" s="40">
        <v>345</v>
      </c>
      <c r="J112" s="38" t="s">
        <v>3480</v>
      </c>
      <c r="K112" s="34">
        <f>IFERROR(_xlfn.XLOOKUP(J112,Index!$A:$A,Index!$B:$B),"")</f>
        <v>78134.539999999994</v>
      </c>
      <c r="L112" s="1"/>
      <c r="M112" s="1"/>
      <c r="N112" s="1"/>
      <c r="O112" s="1"/>
      <c r="P112" s="1"/>
      <c r="Q112" s="1"/>
    </row>
    <row r="113" spans="1:17" x14ac:dyDescent="0.25">
      <c r="A113" s="108"/>
      <c r="B113" s="108"/>
      <c r="C113" s="108"/>
      <c r="D113" s="108"/>
      <c r="E113" s="35" t="s">
        <v>149</v>
      </c>
      <c r="F113" s="63">
        <v>6</v>
      </c>
      <c r="G113" s="91">
        <v>150</v>
      </c>
      <c r="H113" s="35">
        <v>770</v>
      </c>
      <c r="I113" s="40">
        <v>349</v>
      </c>
      <c r="J113" s="38" t="s">
        <v>3482</v>
      </c>
      <c r="K113" s="34">
        <f>IFERROR(_xlfn.XLOOKUP(J113,Index!$A:$A,Index!$B:$B),"")</f>
        <v>78134.539999999994</v>
      </c>
      <c r="L113" s="1"/>
      <c r="M113" s="1"/>
      <c r="N113" s="1"/>
      <c r="O113" s="1"/>
      <c r="P113" s="1"/>
      <c r="Q113" s="1"/>
    </row>
    <row r="114" spans="1:17" x14ac:dyDescent="0.25">
      <c r="A114" s="60" t="s">
        <v>3503</v>
      </c>
      <c r="B114" s="60" t="s">
        <v>518</v>
      </c>
      <c r="C114" s="60" t="s">
        <v>1083</v>
      </c>
      <c r="D114" s="85" t="s">
        <v>46</v>
      </c>
      <c r="E114" s="35" t="s">
        <v>100</v>
      </c>
      <c r="F114" s="63">
        <v>2</v>
      </c>
      <c r="G114" s="91">
        <v>50</v>
      </c>
      <c r="H114" s="35">
        <v>100</v>
      </c>
      <c r="I114" s="40">
        <v>45</v>
      </c>
      <c r="J114" s="38" t="s">
        <v>3484</v>
      </c>
      <c r="K114" s="34">
        <f>IFERROR(_xlfn.XLOOKUP(J114,Index!$A:$A,Index!$B:$B),"")</f>
        <v>25730.21</v>
      </c>
      <c r="L114" s="1"/>
      <c r="M114" s="1"/>
      <c r="N114" s="1"/>
      <c r="O114" s="1"/>
      <c r="P114" s="1"/>
      <c r="Q114" s="1"/>
    </row>
    <row r="115" spans="1:17" x14ac:dyDescent="0.25">
      <c r="A115" s="255" t="s">
        <v>3497</v>
      </c>
      <c r="B115" s="112"/>
      <c r="C115" s="112"/>
      <c r="D115" s="112"/>
      <c r="E115" s="35" t="s">
        <v>100</v>
      </c>
      <c r="F115" s="63">
        <v>2.5</v>
      </c>
      <c r="G115" s="91">
        <v>65</v>
      </c>
      <c r="H115" s="35">
        <v>160</v>
      </c>
      <c r="I115" s="40">
        <v>73</v>
      </c>
      <c r="J115" s="38" t="s">
        <v>3486</v>
      </c>
      <c r="K115" s="34">
        <f>IFERROR(_xlfn.XLOOKUP(J115,Index!$A:$A,Index!$B:$B),"")</f>
        <v>38137.06</v>
      </c>
      <c r="L115" s="1"/>
      <c r="M115" s="1"/>
      <c r="N115" s="1"/>
      <c r="O115" s="1"/>
      <c r="P115" s="1"/>
      <c r="Q115" s="1"/>
    </row>
    <row r="116" spans="1:17" x14ac:dyDescent="0.25">
      <c r="A116" s="112"/>
      <c r="B116" s="112"/>
      <c r="C116" s="112"/>
      <c r="D116" s="112"/>
      <c r="E116" s="35" t="s">
        <v>100</v>
      </c>
      <c r="F116" s="63">
        <v>3</v>
      </c>
      <c r="G116" s="91">
        <v>80</v>
      </c>
      <c r="H116" s="35">
        <v>164</v>
      </c>
      <c r="I116" s="40">
        <v>74</v>
      </c>
      <c r="J116" s="38" t="s">
        <v>3488</v>
      </c>
      <c r="K116" s="34">
        <f>IFERROR(_xlfn.XLOOKUP(J116,Index!$A:$A,Index!$B:$B),"")</f>
        <v>42374.84</v>
      </c>
      <c r="L116" s="1"/>
      <c r="M116" s="1"/>
      <c r="N116" s="1"/>
      <c r="O116" s="1"/>
      <c r="P116" s="1"/>
      <c r="Q116" s="1"/>
    </row>
    <row r="117" spans="1:17" x14ac:dyDescent="0.25">
      <c r="A117" s="112"/>
      <c r="B117" s="112"/>
      <c r="C117" s="112"/>
      <c r="D117" s="112"/>
      <c r="E117" s="35" t="s">
        <v>100</v>
      </c>
      <c r="F117" s="63">
        <v>4</v>
      </c>
      <c r="G117" s="91">
        <v>100</v>
      </c>
      <c r="H117" s="35">
        <v>350</v>
      </c>
      <c r="I117" s="40">
        <v>159</v>
      </c>
      <c r="J117" s="38" t="s">
        <v>3490</v>
      </c>
      <c r="K117" s="34">
        <f>IFERROR(_xlfn.XLOOKUP(J117,Index!$A:$A,Index!$B:$B),"")</f>
        <v>64776.160000000003</v>
      </c>
      <c r="L117" s="1"/>
      <c r="M117" s="1"/>
      <c r="N117" s="1"/>
      <c r="O117" s="1"/>
      <c r="P117" s="1"/>
      <c r="Q117" s="1"/>
    </row>
    <row r="118" spans="1:17" x14ac:dyDescent="0.25">
      <c r="A118" s="112"/>
      <c r="B118" s="112"/>
      <c r="C118" s="112"/>
      <c r="D118" s="112"/>
      <c r="E118" s="35" t="s">
        <v>149</v>
      </c>
      <c r="F118" s="63">
        <v>5</v>
      </c>
      <c r="G118" s="91">
        <v>125</v>
      </c>
      <c r="H118" s="35">
        <v>760</v>
      </c>
      <c r="I118" s="40">
        <v>345</v>
      </c>
      <c r="J118" s="38" t="s">
        <v>3492</v>
      </c>
      <c r="K118" s="34">
        <f>IFERROR(_xlfn.XLOOKUP(J118,Index!$A:$A,Index!$B:$B),"")</f>
        <v>131763.29999999999</v>
      </c>
      <c r="L118" s="1"/>
      <c r="M118" s="1"/>
      <c r="N118" s="1"/>
      <c r="O118" s="1"/>
      <c r="P118" s="1"/>
      <c r="Q118" s="1"/>
    </row>
    <row r="119" spans="1:17" x14ac:dyDescent="0.25">
      <c r="A119" s="108"/>
      <c r="B119" s="108"/>
      <c r="C119" s="108"/>
      <c r="D119" s="108"/>
      <c r="E119" s="35" t="s">
        <v>149</v>
      </c>
      <c r="F119" s="63">
        <v>6</v>
      </c>
      <c r="G119" s="91">
        <v>150</v>
      </c>
      <c r="H119" s="35">
        <v>770</v>
      </c>
      <c r="I119" s="40">
        <v>349</v>
      </c>
      <c r="J119" s="38" t="s">
        <v>3494</v>
      </c>
      <c r="K119" s="34">
        <f>IFERROR(_xlfn.XLOOKUP(J119,Index!$A:$A,Index!$B:$B),"")</f>
        <v>143052.69</v>
      </c>
      <c r="L119" s="1"/>
      <c r="M119" s="1"/>
      <c r="N119" s="1"/>
      <c r="O119" s="1"/>
      <c r="P119" s="1"/>
      <c r="Q119" s="1"/>
    </row>
    <row r="120" spans="1:17" x14ac:dyDescent="0.25">
      <c r="E120" s="4"/>
      <c r="F120" s="77"/>
      <c r="G120" s="127"/>
      <c r="H120" s="4"/>
      <c r="I120" s="19"/>
      <c r="J120" s="19"/>
      <c r="K120" s="81"/>
      <c r="L120" s="1"/>
      <c r="M120" s="1"/>
      <c r="N120" s="1"/>
      <c r="O120" s="1"/>
      <c r="P120" s="1"/>
      <c r="Q120" s="1"/>
    </row>
    <row r="121" spans="1:17" ht="15.75" x14ac:dyDescent="0.25">
      <c r="A121" s="61" t="s">
        <v>3504</v>
      </c>
      <c r="B121" s="214" t="s">
        <v>3516</v>
      </c>
      <c r="C121" s="4"/>
      <c r="D121" s="49"/>
      <c r="E121" s="50"/>
      <c r="F121" s="77"/>
      <c r="G121" s="127"/>
      <c r="H121" s="4"/>
      <c r="I121" s="19"/>
      <c r="J121" s="19"/>
      <c r="K121" s="81"/>
      <c r="L121" s="1"/>
      <c r="M121" s="1"/>
      <c r="N121" s="1"/>
      <c r="O121" s="1"/>
      <c r="P121" s="1"/>
      <c r="Q121" s="1"/>
    </row>
    <row r="122" spans="1:17" ht="15.75" x14ac:dyDescent="0.25">
      <c r="A122" s="48" t="s">
        <v>3505</v>
      </c>
      <c r="B122" s="184"/>
      <c r="C122" s="58"/>
      <c r="D122" s="58"/>
      <c r="E122" s="59"/>
      <c r="F122" s="77"/>
      <c r="G122" s="127"/>
      <c r="H122" s="4"/>
      <c r="I122" s="19"/>
      <c r="J122" s="19"/>
      <c r="K122" s="81"/>
      <c r="L122" s="1"/>
      <c r="M122" s="1"/>
      <c r="N122" s="1"/>
      <c r="O122" s="1"/>
      <c r="P122" s="1"/>
      <c r="Q122" s="1"/>
    </row>
    <row r="123" spans="1:17" x14ac:dyDescent="0.25">
      <c r="A123" s="256" t="s">
        <v>3506</v>
      </c>
      <c r="B123" s="28" t="s">
        <v>3507</v>
      </c>
      <c r="C123" s="172" t="s">
        <v>3508</v>
      </c>
      <c r="D123" s="42" t="s">
        <v>36</v>
      </c>
      <c r="E123" s="43" t="s">
        <v>37</v>
      </c>
      <c r="F123" s="77"/>
      <c r="G123" s="127"/>
      <c r="H123" s="4"/>
      <c r="I123" s="19"/>
      <c r="J123" s="19"/>
      <c r="K123" s="81"/>
      <c r="L123" s="1"/>
      <c r="M123" s="1"/>
      <c r="N123" s="1"/>
      <c r="O123" s="1"/>
      <c r="P123" s="1"/>
      <c r="Q123" s="1"/>
    </row>
    <row r="124" spans="1:17" x14ac:dyDescent="0.25">
      <c r="A124" s="32"/>
      <c r="B124" s="32"/>
      <c r="C124" s="33"/>
      <c r="D124" s="33"/>
      <c r="E124" s="44"/>
      <c r="F124" s="77"/>
      <c r="G124" s="127"/>
      <c r="H124" s="4"/>
      <c r="I124" s="19"/>
      <c r="J124" s="19"/>
      <c r="K124" s="81"/>
      <c r="L124" s="1"/>
      <c r="M124" s="1"/>
      <c r="N124" s="1"/>
      <c r="O124" s="1"/>
      <c r="P124" s="1"/>
      <c r="Q124" s="1"/>
    </row>
    <row r="125" spans="1:17" x14ac:dyDescent="0.25">
      <c r="A125" s="183" t="s">
        <v>3509</v>
      </c>
      <c r="B125" s="183" t="s">
        <v>3510</v>
      </c>
      <c r="C125" s="35" t="s">
        <v>3511</v>
      </c>
      <c r="D125" s="38" t="s">
        <v>3377</v>
      </c>
      <c r="E125" s="34">
        <f>IFERROR(_xlfn.XLOOKUP(D125,Index!$A:$A,Index!$B:$B),"")</f>
        <v>1999.2</v>
      </c>
      <c r="F125" s="77"/>
      <c r="G125" s="127"/>
      <c r="H125" s="4"/>
      <c r="I125" s="19"/>
      <c r="J125" s="19"/>
      <c r="K125" s="81"/>
      <c r="L125" s="1"/>
      <c r="M125" s="1"/>
      <c r="N125" s="1"/>
      <c r="O125" s="1"/>
      <c r="P125" s="1"/>
      <c r="Q125" s="1"/>
    </row>
    <row r="126" spans="1:17" x14ac:dyDescent="0.25">
      <c r="A126" s="183" t="s">
        <v>3509</v>
      </c>
      <c r="B126" s="183" t="s">
        <v>3512</v>
      </c>
      <c r="C126" s="35" t="s">
        <v>3511</v>
      </c>
      <c r="D126" s="38" t="s">
        <v>3378</v>
      </c>
      <c r="E126" s="34">
        <f>IFERROR(_xlfn.XLOOKUP(D126,Index!$A:$A,Index!$B:$B),"")</f>
        <v>1999.2</v>
      </c>
      <c r="F126" s="77"/>
      <c r="G126" s="127"/>
      <c r="H126" s="4"/>
      <c r="I126" s="19"/>
      <c r="J126" s="19"/>
      <c r="K126" s="81"/>
      <c r="L126" s="1"/>
      <c r="M126" s="1"/>
      <c r="N126" s="1"/>
      <c r="O126" s="1"/>
      <c r="P126" s="1"/>
      <c r="Q126" s="1"/>
    </row>
    <row r="127" spans="1:17" x14ac:dyDescent="0.25">
      <c r="A127" s="183" t="s">
        <v>3513</v>
      </c>
      <c r="B127" s="183" t="s">
        <v>3510</v>
      </c>
      <c r="C127" s="35" t="s">
        <v>3511</v>
      </c>
      <c r="D127" s="38" t="s">
        <v>3379</v>
      </c>
      <c r="E127" s="34">
        <f>IFERROR(_xlfn.XLOOKUP(D127,Index!$A:$A,Index!$B:$B),"")</f>
        <v>2998.02</v>
      </c>
      <c r="L127" s="1"/>
      <c r="M127" s="1"/>
      <c r="N127" s="1"/>
      <c r="O127" s="1"/>
      <c r="P127" s="1"/>
      <c r="Q127" s="1"/>
    </row>
    <row r="128" spans="1:17" x14ac:dyDescent="0.25">
      <c r="A128" s="183" t="s">
        <v>3513</v>
      </c>
      <c r="B128" s="183" t="s">
        <v>3512</v>
      </c>
      <c r="C128" s="35" t="s">
        <v>3511</v>
      </c>
      <c r="D128" s="38" t="s">
        <v>3380</v>
      </c>
      <c r="E128" s="34">
        <f>IFERROR(_xlfn.XLOOKUP(D128,Index!$A:$A,Index!$B:$B),"")</f>
        <v>2998.02</v>
      </c>
      <c r="L128" s="1"/>
      <c r="M128" s="1"/>
      <c r="N128" s="1"/>
      <c r="O128" s="1"/>
      <c r="P128" s="1"/>
      <c r="Q128" s="1"/>
    </row>
    <row r="129" spans="1:17" x14ac:dyDescent="0.25">
      <c r="A129" s="183" t="s">
        <v>3514</v>
      </c>
      <c r="B129" s="183" t="s">
        <v>3510</v>
      </c>
      <c r="C129" s="35" t="s">
        <v>3515</v>
      </c>
      <c r="D129" s="38" t="s">
        <v>3381</v>
      </c>
      <c r="E129" s="34">
        <f>IFERROR(_xlfn.XLOOKUP(D129,Index!$A:$A,Index!$B:$B),"")</f>
        <v>999.6</v>
      </c>
      <c r="L129" s="1"/>
      <c r="M129" s="1"/>
      <c r="N129" s="1"/>
      <c r="O129" s="1"/>
      <c r="P129" s="1"/>
      <c r="Q129" s="1"/>
    </row>
    <row r="130" spans="1:17" x14ac:dyDescent="0.25">
      <c r="A130" s="183" t="s">
        <v>3514</v>
      </c>
      <c r="B130" s="183" t="s">
        <v>3512</v>
      </c>
      <c r="C130" s="35" t="s">
        <v>3515</v>
      </c>
      <c r="D130" s="38" t="s">
        <v>3382</v>
      </c>
      <c r="E130" s="34">
        <f>IFERROR(_xlfn.XLOOKUP(D130,Index!$A:$A,Index!$B:$B),"")</f>
        <v>1248.92</v>
      </c>
      <c r="L130" s="1"/>
      <c r="M130" s="1"/>
      <c r="N130" s="1"/>
      <c r="O130" s="1"/>
      <c r="P130" s="1"/>
      <c r="Q130" s="1"/>
    </row>
    <row r="131" spans="1:17" x14ac:dyDescent="0.25">
      <c r="L131" s="1"/>
      <c r="M131" s="1"/>
      <c r="N131" s="1"/>
      <c r="O131" s="1"/>
      <c r="P131" s="1"/>
      <c r="Q131" s="1"/>
    </row>
  </sheetData>
  <mergeCells count="24">
    <mergeCell ref="H90:I90"/>
    <mergeCell ref="H100:I100"/>
    <mergeCell ref="H40:I40"/>
    <mergeCell ref="H57:I57"/>
    <mergeCell ref="I80:J80"/>
    <mergeCell ref="G80:H80"/>
    <mergeCell ref="H4:I4"/>
    <mergeCell ref="H16:I16"/>
    <mergeCell ref="I30:J30"/>
    <mergeCell ref="G30:H30"/>
    <mergeCell ref="E30:F30"/>
    <mergeCell ref="D100:E100"/>
    <mergeCell ref="F100:G100"/>
    <mergeCell ref="D4:E4"/>
    <mergeCell ref="F4:G4"/>
    <mergeCell ref="D16:E16"/>
    <mergeCell ref="F16:G16"/>
    <mergeCell ref="D40:E40"/>
    <mergeCell ref="F40:G40"/>
    <mergeCell ref="D57:E57"/>
    <mergeCell ref="F57:G57"/>
    <mergeCell ref="D90:E90"/>
    <mergeCell ref="F90:G90"/>
    <mergeCell ref="E80:F80"/>
  </mergeCells>
  <conditionalFormatting sqref="G2:G3 G38:G39 G41:G52 G58:G76 G91:G96">
    <cfRule type="expression" dxfId="289" priority="241">
      <formula>G2="Not a valid item #"</formula>
    </cfRule>
    <cfRule type="expression" dxfId="288" priority="242">
      <formula>G2="Not in NPSLS"</formula>
    </cfRule>
    <cfRule type="expression" dxfId="287" priority="243">
      <formula>G2="Obsolete"</formula>
    </cfRule>
    <cfRule type="expression" dxfId="286" priority="244">
      <formula>G2=""</formula>
    </cfRule>
    <cfRule type="expression" dxfId="285" priority="245">
      <formula>G2="List Price"</formula>
    </cfRule>
  </conditionalFormatting>
  <conditionalFormatting sqref="G5:G15">
    <cfRule type="expression" dxfId="284" priority="196">
      <formula>G5="Not a valid item #"</formula>
    </cfRule>
    <cfRule type="expression" dxfId="283" priority="197">
      <formula>G5="Not in NPSLS"</formula>
    </cfRule>
    <cfRule type="expression" dxfId="282" priority="198">
      <formula>G5="Obsolete"</formula>
    </cfRule>
    <cfRule type="expression" dxfId="281" priority="199">
      <formula>G5=""</formula>
    </cfRule>
    <cfRule type="expression" dxfId="280" priority="200">
      <formula>G5="List Price"</formula>
    </cfRule>
  </conditionalFormatting>
  <conditionalFormatting sqref="G17:G29 H31:H37">
    <cfRule type="expression" dxfId="279" priority="191">
      <formula>G17="Not a valid item #"</formula>
    </cfRule>
    <cfRule type="expression" dxfId="278" priority="192">
      <formula>G17="Not in NPSLS"</formula>
    </cfRule>
    <cfRule type="expression" dxfId="277" priority="193">
      <formula>G17="Obsolete"</formula>
    </cfRule>
    <cfRule type="expression" dxfId="276" priority="194">
      <formula>G17=""</formula>
    </cfRule>
    <cfRule type="expression" dxfId="275" priority="195">
      <formula>G17="List Price"</formula>
    </cfRule>
  </conditionalFormatting>
  <conditionalFormatting sqref="G54:G56">
    <cfRule type="expression" dxfId="274" priority="231">
      <formula>G54="Not a valid item #"</formula>
    </cfRule>
    <cfRule type="expression" dxfId="273" priority="232">
      <formula>G54="Not in NPSLS"</formula>
    </cfRule>
    <cfRule type="expression" dxfId="272" priority="233">
      <formula>G54="Obsolete"</formula>
    </cfRule>
    <cfRule type="expression" dxfId="271" priority="234">
      <formula>G54=""</formula>
    </cfRule>
    <cfRule type="expression" dxfId="270" priority="235">
      <formula>G54="List Price"</formula>
    </cfRule>
  </conditionalFormatting>
  <conditionalFormatting sqref="G78:G79 H81:H86">
    <cfRule type="expression" dxfId="269" priority="226">
      <formula>G78="Not a valid item #"</formula>
    </cfRule>
    <cfRule type="expression" dxfId="268" priority="227">
      <formula>G78="Not in NPSLS"</formula>
    </cfRule>
    <cfRule type="expression" dxfId="267" priority="228">
      <formula>G78="Obsolete"</formula>
    </cfRule>
    <cfRule type="expression" dxfId="266" priority="229">
      <formula>G78=""</formula>
    </cfRule>
    <cfRule type="expression" dxfId="265" priority="230">
      <formula>G78="List Price"</formula>
    </cfRule>
  </conditionalFormatting>
  <conditionalFormatting sqref="G88:G89">
    <cfRule type="expression" dxfId="264" priority="221">
      <formula>G88="Not a valid item #"</formula>
    </cfRule>
    <cfRule type="expression" dxfId="263" priority="222">
      <formula>G88="Not in NPSLS"</formula>
    </cfRule>
    <cfRule type="expression" dxfId="262" priority="223">
      <formula>G88="Obsolete"</formula>
    </cfRule>
    <cfRule type="expression" dxfId="261" priority="224">
      <formula>G88=""</formula>
    </cfRule>
    <cfRule type="expression" dxfId="260" priority="225">
      <formula>G88="List Price"</formula>
    </cfRule>
  </conditionalFormatting>
  <conditionalFormatting sqref="G98:G99">
    <cfRule type="expression" dxfId="259" priority="211">
      <formula>G98="Not a valid item #"</formula>
    </cfRule>
    <cfRule type="expression" dxfId="258" priority="212">
      <formula>G98="Not in NPSLS"</formula>
    </cfRule>
    <cfRule type="expression" dxfId="257" priority="213">
      <formula>G98="Obsolete"</formula>
    </cfRule>
    <cfRule type="expression" dxfId="256" priority="214">
      <formula>G98=""</formula>
    </cfRule>
    <cfRule type="expression" dxfId="255" priority="215">
      <formula>G98="List Price"</formula>
    </cfRule>
  </conditionalFormatting>
  <conditionalFormatting sqref="G101:G126">
    <cfRule type="expression" dxfId="254" priority="216">
      <formula>G101="Not a valid item #"</formula>
    </cfRule>
    <cfRule type="expression" dxfId="253" priority="217">
      <formula>G101="Not in NPSLS"</formula>
    </cfRule>
    <cfRule type="expression" dxfId="252" priority="218">
      <formula>G101="Obsolete"</formula>
    </cfRule>
    <cfRule type="expression" dxfId="251" priority="219">
      <formula>G101=""</formula>
    </cfRule>
    <cfRule type="expression" dxfId="250" priority="220">
      <formula>G101="List Price"</formula>
    </cfRule>
  </conditionalFormatting>
  <hyperlinks>
    <hyperlink ref="A1" location="'Table of Contents'!A1" display="Return Home" xr:uid="{4FB25BF2-B6D0-4998-B6C4-A9E8C10B445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E889-B260-4AF5-AFBF-9C8788DD24E0}">
  <sheetPr codeName="Sheet12"/>
  <dimension ref="A1:K21"/>
  <sheetViews>
    <sheetView showGridLines="0" zoomScale="90" zoomScaleNormal="90" workbookViewId="0"/>
  </sheetViews>
  <sheetFormatPr defaultColWidth="8.85546875" defaultRowHeight="15" x14ac:dyDescent="0.25"/>
  <cols>
    <col min="1" max="1" width="15.140625" customWidth="1"/>
    <col min="2" max="2" width="15.42578125" customWidth="1"/>
    <col min="6" max="6" width="10.42578125" customWidth="1"/>
    <col min="7" max="7" width="13.140625" customWidth="1"/>
    <col min="8" max="8" width="16.85546875" customWidth="1"/>
    <col min="9" max="10" width="10.28515625" bestFit="1" customWidth="1"/>
  </cols>
  <sheetData>
    <row r="1" spans="1:11" x14ac:dyDescent="0.25">
      <c r="A1" s="201" t="s">
        <v>3074</v>
      </c>
    </row>
    <row r="2" spans="1:11" s="1" customFormat="1" ht="15.75" x14ac:dyDescent="0.25">
      <c r="A2" s="61" t="s">
        <v>1110</v>
      </c>
      <c r="B2" s="61" t="s">
        <v>231</v>
      </c>
      <c r="C2" s="14"/>
      <c r="D2" s="3"/>
      <c r="E2" s="8"/>
      <c r="F2" s="98"/>
      <c r="G2" s="99"/>
      <c r="H2" s="19"/>
      <c r="I2"/>
      <c r="J2"/>
      <c r="K2"/>
    </row>
    <row r="3" spans="1:11" s="1" customFormat="1" ht="15.75" x14ac:dyDescent="0.25">
      <c r="A3" s="48" t="s">
        <v>1111</v>
      </c>
      <c r="B3" s="11"/>
      <c r="C3" s="4"/>
      <c r="D3" s="4"/>
      <c r="E3" s="5"/>
      <c r="F3" s="98"/>
      <c r="G3" s="4"/>
      <c r="H3" s="19"/>
      <c r="I3"/>
      <c r="J3"/>
      <c r="K3"/>
    </row>
    <row r="4" spans="1:11" s="1" customFormat="1" x14ac:dyDescent="0.25">
      <c r="A4" s="25" t="s">
        <v>31</v>
      </c>
      <c r="B4" s="28" t="s">
        <v>1112</v>
      </c>
      <c r="C4" s="278" t="s">
        <v>34</v>
      </c>
      <c r="D4" s="280"/>
      <c r="E4" s="280" t="s">
        <v>35</v>
      </c>
      <c r="F4" s="279"/>
      <c r="G4" s="42" t="s">
        <v>36</v>
      </c>
      <c r="H4" s="24" t="s">
        <v>37</v>
      </c>
      <c r="I4"/>
      <c r="J4"/>
      <c r="K4"/>
    </row>
    <row r="5" spans="1:11" s="1" customFormat="1" x14ac:dyDescent="0.25">
      <c r="A5" s="32"/>
      <c r="B5" s="32"/>
      <c r="C5" s="33" t="s">
        <v>40</v>
      </c>
      <c r="D5" s="33" t="s">
        <v>41</v>
      </c>
      <c r="E5" s="33" t="s">
        <v>42</v>
      </c>
      <c r="F5" s="39" t="s">
        <v>43</v>
      </c>
      <c r="G5" s="33"/>
      <c r="H5" s="41"/>
      <c r="I5"/>
      <c r="J5"/>
      <c r="K5"/>
    </row>
    <row r="6" spans="1:11" s="1" customFormat="1" x14ac:dyDescent="0.25">
      <c r="A6" s="26" t="s">
        <v>1113</v>
      </c>
      <c r="B6" s="64" t="s">
        <v>1114</v>
      </c>
      <c r="C6" s="63">
        <v>2.5</v>
      </c>
      <c r="D6" s="91">
        <v>65</v>
      </c>
      <c r="E6" s="82">
        <v>60</v>
      </c>
      <c r="F6" s="40">
        <v>27</v>
      </c>
      <c r="G6" s="38" t="s">
        <v>1115</v>
      </c>
      <c r="H6" s="34">
        <f>IFERROR(_xlfn.XLOOKUP(G6,Index!$A:$A,Index!$B:$B),"")</f>
        <v>2287.4299999999998</v>
      </c>
      <c r="I6"/>
      <c r="J6"/>
      <c r="K6"/>
    </row>
    <row r="7" spans="1:11" x14ac:dyDescent="0.25">
      <c r="B7" s="64"/>
      <c r="C7" s="63">
        <v>3</v>
      </c>
      <c r="D7" s="91">
        <v>80</v>
      </c>
      <c r="E7" s="82">
        <v>65</v>
      </c>
      <c r="F7" s="40">
        <v>29</v>
      </c>
      <c r="G7" s="38" t="s">
        <v>1116</v>
      </c>
      <c r="H7" s="34">
        <f>IFERROR(_xlfn.XLOOKUP(G7,Index!$A:$A,Index!$B:$B),"")</f>
        <v>2438.35</v>
      </c>
    </row>
    <row r="8" spans="1:11" x14ac:dyDescent="0.25">
      <c r="B8" s="64"/>
      <c r="C8" s="63">
        <v>4</v>
      </c>
      <c r="D8" s="91">
        <v>100</v>
      </c>
      <c r="E8" s="82">
        <v>125</v>
      </c>
      <c r="F8" s="40">
        <v>57</v>
      </c>
      <c r="G8" s="38" t="s">
        <v>1117</v>
      </c>
      <c r="H8" s="34">
        <f>IFERROR(_xlfn.XLOOKUP(G8,Index!$A:$A,Index!$B:$B),"")</f>
        <v>4060.89</v>
      </c>
    </row>
    <row r="9" spans="1:11" x14ac:dyDescent="0.25">
      <c r="B9" s="64"/>
      <c r="C9" s="63">
        <v>6</v>
      </c>
      <c r="D9" s="91">
        <v>150</v>
      </c>
      <c r="E9" s="82">
        <v>210</v>
      </c>
      <c r="F9" s="40">
        <v>95</v>
      </c>
      <c r="G9" s="38" t="s">
        <v>1118</v>
      </c>
      <c r="H9" s="34">
        <f>IFERROR(_xlfn.XLOOKUP(G9,Index!$A:$A,Index!$B:$B),"")</f>
        <v>6397.09</v>
      </c>
    </row>
    <row r="10" spans="1:11" x14ac:dyDescent="0.25">
      <c r="B10" s="64"/>
      <c r="C10" s="63">
        <v>8</v>
      </c>
      <c r="D10" s="91">
        <v>200</v>
      </c>
      <c r="E10" s="82">
        <v>360</v>
      </c>
      <c r="F10" s="40">
        <v>163</v>
      </c>
      <c r="G10" s="38" t="s">
        <v>1119</v>
      </c>
      <c r="H10" s="34">
        <f>IFERROR(_xlfn.XLOOKUP(G10,Index!$A:$A,Index!$B:$B),"")</f>
        <v>12411.43</v>
      </c>
    </row>
    <row r="11" spans="1:11" x14ac:dyDescent="0.25">
      <c r="B11" s="64"/>
      <c r="C11" s="63">
        <v>10</v>
      </c>
      <c r="D11" s="91">
        <v>250</v>
      </c>
      <c r="E11" s="82">
        <v>610</v>
      </c>
      <c r="F11" s="40">
        <v>277</v>
      </c>
      <c r="G11" s="38" t="s">
        <v>1120</v>
      </c>
      <c r="H11" s="34">
        <f>IFERROR(_xlfn.XLOOKUP(G11,Index!$A:$A,Index!$B:$B),"")</f>
        <v>18677.37</v>
      </c>
    </row>
    <row r="12" spans="1:11" x14ac:dyDescent="0.25">
      <c r="A12" s="93"/>
      <c r="B12" s="87"/>
      <c r="C12" s="63">
        <v>12</v>
      </c>
      <c r="D12" s="115">
        <v>300</v>
      </c>
      <c r="E12" s="82">
        <v>1045</v>
      </c>
      <c r="F12" s="40">
        <v>474</v>
      </c>
      <c r="G12" s="38" t="s">
        <v>1121</v>
      </c>
      <c r="H12" s="34">
        <f>IFERROR(_xlfn.XLOOKUP(G12,Index!$A:$A,Index!$B:$B),"")</f>
        <v>37086.379999999997</v>
      </c>
    </row>
    <row r="14" spans="1:11" s="1" customFormat="1" ht="15.75" x14ac:dyDescent="0.25">
      <c r="A14" s="61" t="s">
        <v>1122</v>
      </c>
      <c r="B14" s="61" t="s">
        <v>231</v>
      </c>
      <c r="C14" s="14"/>
      <c r="D14" s="3"/>
      <c r="E14" s="8"/>
      <c r="F14" s="98"/>
      <c r="G14" s="99"/>
      <c r="H14" s="19"/>
      <c r="I14"/>
      <c r="J14"/>
      <c r="K14"/>
    </row>
    <row r="15" spans="1:11" s="1" customFormat="1" ht="15.75" x14ac:dyDescent="0.25">
      <c r="A15" s="48" t="s">
        <v>1123</v>
      </c>
      <c r="B15" s="11"/>
      <c r="C15" s="4"/>
      <c r="D15" s="4"/>
      <c r="E15" s="5"/>
      <c r="F15" s="98"/>
      <c r="G15" s="4"/>
      <c r="H15" s="19"/>
      <c r="I15"/>
      <c r="J15"/>
      <c r="K15"/>
    </row>
    <row r="16" spans="1:11" s="1" customFormat="1" x14ac:dyDescent="0.25">
      <c r="A16" s="25" t="s">
        <v>31</v>
      </c>
      <c r="B16" s="28" t="s">
        <v>1112</v>
      </c>
      <c r="C16" s="278" t="s">
        <v>34</v>
      </c>
      <c r="D16" s="280"/>
      <c r="E16" s="280" t="s">
        <v>35</v>
      </c>
      <c r="F16" s="279"/>
      <c r="G16" s="42" t="s">
        <v>36</v>
      </c>
      <c r="H16" s="24" t="s">
        <v>37</v>
      </c>
      <c r="I16"/>
      <c r="J16"/>
      <c r="K16"/>
    </row>
    <row r="17" spans="1:11" s="1" customFormat="1" x14ac:dyDescent="0.25">
      <c r="A17" s="32"/>
      <c r="B17" s="32"/>
      <c r="C17" s="33" t="s">
        <v>40</v>
      </c>
      <c r="D17" s="33" t="s">
        <v>41</v>
      </c>
      <c r="E17" s="33" t="s">
        <v>42</v>
      </c>
      <c r="F17" s="39" t="s">
        <v>43</v>
      </c>
      <c r="G17" s="33"/>
      <c r="H17" s="41"/>
      <c r="I17"/>
      <c r="J17"/>
      <c r="K17"/>
    </row>
    <row r="18" spans="1:11" s="1" customFormat="1" x14ac:dyDescent="0.25">
      <c r="A18" s="26">
        <v>595</v>
      </c>
      <c r="B18" s="64" t="s">
        <v>1114</v>
      </c>
      <c r="C18" s="63">
        <v>6</v>
      </c>
      <c r="D18" s="91">
        <v>150</v>
      </c>
      <c r="E18" s="82">
        <v>382</v>
      </c>
      <c r="F18" s="40">
        <v>173</v>
      </c>
      <c r="G18" s="38" t="s">
        <v>1124</v>
      </c>
      <c r="H18" s="34">
        <f>IFERROR(_xlfn.XLOOKUP(G18,Index!$A:$A,Index!$B:$B),"")</f>
        <v>11923.44</v>
      </c>
      <c r="I18"/>
      <c r="J18"/>
      <c r="K18"/>
    </row>
    <row r="19" spans="1:11" x14ac:dyDescent="0.25">
      <c r="B19" s="64"/>
      <c r="C19" s="63">
        <v>8</v>
      </c>
      <c r="D19" s="91">
        <v>200</v>
      </c>
      <c r="E19" s="82">
        <v>654</v>
      </c>
      <c r="F19" s="40">
        <v>297</v>
      </c>
      <c r="G19" s="38" t="s">
        <v>1125</v>
      </c>
      <c r="H19" s="34">
        <f>IFERROR(_xlfn.XLOOKUP(G19,Index!$A:$A,Index!$B:$B),"")</f>
        <v>15857.77</v>
      </c>
    </row>
    <row r="20" spans="1:11" x14ac:dyDescent="0.25">
      <c r="B20" s="64"/>
      <c r="C20" s="63">
        <v>10</v>
      </c>
      <c r="D20" s="91">
        <v>250</v>
      </c>
      <c r="E20" s="82">
        <v>963</v>
      </c>
      <c r="F20" s="40">
        <v>437</v>
      </c>
      <c r="G20" s="38" t="s">
        <v>1126</v>
      </c>
      <c r="H20" s="34">
        <f>IFERROR(_xlfn.XLOOKUP(G20,Index!$A:$A,Index!$B:$B),"")</f>
        <v>23241.5</v>
      </c>
    </row>
    <row r="21" spans="1:11" x14ac:dyDescent="0.25">
      <c r="A21" s="93"/>
      <c r="B21" s="27"/>
      <c r="C21" s="63">
        <v>12</v>
      </c>
      <c r="D21" s="91">
        <v>300</v>
      </c>
      <c r="E21" s="82">
        <v>1535</v>
      </c>
      <c r="F21" s="40">
        <v>696</v>
      </c>
      <c r="G21" s="38" t="s">
        <v>1127</v>
      </c>
      <c r="H21" s="34">
        <f>IFERROR(_xlfn.XLOOKUP(G21,Index!$A:$A,Index!$B:$B),"")</f>
        <v>47462.03</v>
      </c>
    </row>
  </sheetData>
  <mergeCells count="4">
    <mergeCell ref="E4:F4"/>
    <mergeCell ref="C4:D4"/>
    <mergeCell ref="E16:F16"/>
    <mergeCell ref="C16:D16"/>
  </mergeCells>
  <conditionalFormatting sqref="D5:D12 D17:D21">
    <cfRule type="expression" dxfId="249" priority="11">
      <formula>D5="Not a valid item #"</formula>
    </cfRule>
    <cfRule type="expression" dxfId="248" priority="12">
      <formula>D5="Not in NPSLS"</formula>
    </cfRule>
    <cfRule type="expression" dxfId="247" priority="13">
      <formula>D5="Obsolete"</formula>
    </cfRule>
    <cfRule type="expression" dxfId="246" priority="14">
      <formula>D5=""</formula>
    </cfRule>
    <cfRule type="expression" dxfId="245" priority="15">
      <formula>D5="List Price"</formula>
    </cfRule>
  </conditionalFormatting>
  <conditionalFormatting sqref="F2:F3">
    <cfRule type="expression" dxfId="244" priority="16">
      <formula>F2="Not a valid item #"</formula>
    </cfRule>
    <cfRule type="expression" dxfId="243" priority="17">
      <formula>F2="Not in NPSLS"</formula>
    </cfRule>
    <cfRule type="expression" dxfId="242" priority="18">
      <formula>F2="Obsolete"</formula>
    </cfRule>
    <cfRule type="expression" dxfId="241" priority="19">
      <formula>F2=""</formula>
    </cfRule>
    <cfRule type="expression" dxfId="240" priority="20">
      <formula>F2="List Price"</formula>
    </cfRule>
  </conditionalFormatting>
  <conditionalFormatting sqref="F14:F15">
    <cfRule type="expression" dxfId="239" priority="6">
      <formula>F14="Not a valid item #"</formula>
    </cfRule>
    <cfRule type="expression" dxfId="238" priority="7">
      <formula>F14="Not in NPSLS"</formula>
    </cfRule>
    <cfRule type="expression" dxfId="237" priority="8">
      <formula>F14="Obsolete"</formula>
    </cfRule>
    <cfRule type="expression" dxfId="236" priority="9">
      <formula>F14=""</formula>
    </cfRule>
    <cfRule type="expression" dxfId="235" priority="10">
      <formula>F14="List Price"</formula>
    </cfRule>
  </conditionalFormatting>
  <hyperlinks>
    <hyperlink ref="A1" location="'Table of Contents'!A1" display="Return Home" xr:uid="{FAE2C5FC-9D52-4CBB-8DAC-675CC1FBF94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1066-B4DF-411C-BD0D-5A7880B30EE7}">
  <sheetPr codeName="Sheet13"/>
  <dimension ref="A1:N54"/>
  <sheetViews>
    <sheetView showGridLines="0" zoomScale="90" zoomScaleNormal="90" workbookViewId="0"/>
  </sheetViews>
  <sheetFormatPr defaultColWidth="8.85546875" defaultRowHeight="15" x14ac:dyDescent="0.25"/>
  <cols>
    <col min="1" max="1" width="16.28515625" customWidth="1"/>
    <col min="2" max="2" width="14.42578125" customWidth="1"/>
    <col min="3" max="4" width="22.28515625" customWidth="1"/>
    <col min="5" max="5" width="14.42578125" customWidth="1"/>
    <col min="6" max="6" width="12.85546875" customWidth="1"/>
    <col min="10" max="10" width="11" bestFit="1" customWidth="1"/>
    <col min="11" max="12" width="10.28515625" bestFit="1" customWidth="1"/>
  </cols>
  <sheetData>
    <row r="1" spans="1:14" x14ac:dyDescent="0.25">
      <c r="A1" s="201" t="s">
        <v>3074</v>
      </c>
      <c r="K1" s="1"/>
      <c r="L1" s="1"/>
      <c r="M1" s="1"/>
      <c r="N1" s="1"/>
    </row>
    <row r="2" spans="1:14" s="1" customFormat="1" ht="15.75" x14ac:dyDescent="0.2">
      <c r="A2" s="61" t="s">
        <v>1128</v>
      </c>
      <c r="B2" s="62" t="s">
        <v>231</v>
      </c>
      <c r="C2" s="14"/>
      <c r="D2" s="14"/>
      <c r="E2" s="3"/>
      <c r="F2" s="8"/>
      <c r="G2" s="98"/>
      <c r="H2" s="99"/>
      <c r="I2" s="19"/>
      <c r="J2" s="19"/>
    </row>
    <row r="3" spans="1:14" s="1" customFormat="1" ht="15.75" x14ac:dyDescent="0.2">
      <c r="A3" s="48" t="s">
        <v>1129</v>
      </c>
      <c r="B3" s="11"/>
      <c r="C3" s="4"/>
      <c r="D3" s="4"/>
      <c r="E3" s="4"/>
      <c r="F3" s="5"/>
      <c r="G3" s="98"/>
      <c r="H3" s="4"/>
      <c r="I3" s="19"/>
      <c r="J3" s="19"/>
    </row>
    <row r="4" spans="1:14" s="1" customFormat="1" ht="24" x14ac:dyDescent="0.2">
      <c r="A4" s="25" t="s">
        <v>31</v>
      </c>
      <c r="B4" s="28" t="s">
        <v>32</v>
      </c>
      <c r="C4" s="29" t="s">
        <v>33</v>
      </c>
      <c r="D4" s="106" t="s">
        <v>1130</v>
      </c>
      <c r="E4" s="278" t="s">
        <v>34</v>
      </c>
      <c r="F4" s="279"/>
      <c r="G4" s="278" t="s">
        <v>35</v>
      </c>
      <c r="H4" s="279"/>
      <c r="I4" s="42" t="s">
        <v>36</v>
      </c>
      <c r="J4" s="24" t="s">
        <v>37</v>
      </c>
    </row>
    <row r="5" spans="1:14" s="1" customFormat="1" ht="12" x14ac:dyDescent="0.2">
      <c r="A5" s="32"/>
      <c r="B5" s="32"/>
      <c r="C5" s="33" t="s">
        <v>38</v>
      </c>
      <c r="D5" s="33"/>
      <c r="E5" s="33" t="s">
        <v>40</v>
      </c>
      <c r="F5" s="33" t="s">
        <v>41</v>
      </c>
      <c r="G5" s="33" t="s">
        <v>42</v>
      </c>
      <c r="H5" s="39" t="s">
        <v>43</v>
      </c>
      <c r="I5" s="33"/>
      <c r="J5" s="41"/>
    </row>
    <row r="6" spans="1:14" s="1" customFormat="1" ht="12" x14ac:dyDescent="0.2">
      <c r="A6" s="26">
        <v>1011</v>
      </c>
      <c r="B6" s="26" t="s">
        <v>126</v>
      </c>
      <c r="C6" s="30" t="s">
        <v>46</v>
      </c>
      <c r="D6" s="30" t="s">
        <v>1131</v>
      </c>
      <c r="E6" s="63" t="s">
        <v>1132</v>
      </c>
      <c r="F6" s="91" t="s">
        <v>1133</v>
      </c>
      <c r="G6" s="35">
        <v>19</v>
      </c>
      <c r="H6" s="40">
        <v>8.6</v>
      </c>
      <c r="I6" s="38" t="s">
        <v>1134</v>
      </c>
      <c r="J6" s="34">
        <f>IFERROR(_xlfn.XLOOKUP(I6,Index!$A:$A,Index!$B:$B),"")</f>
        <v>872.24</v>
      </c>
    </row>
    <row r="7" spans="1:14" s="1" customFormat="1" ht="12" x14ac:dyDescent="0.2">
      <c r="A7" s="26"/>
      <c r="B7" s="26"/>
      <c r="C7" s="30" t="s">
        <v>1135</v>
      </c>
      <c r="D7" s="30"/>
      <c r="E7" s="63" t="s">
        <v>1136</v>
      </c>
      <c r="F7" s="91" t="s">
        <v>1137</v>
      </c>
      <c r="G7" s="35">
        <v>21</v>
      </c>
      <c r="H7" s="40">
        <v>9.5</v>
      </c>
      <c r="I7" s="38" t="s">
        <v>1138</v>
      </c>
      <c r="J7" s="34">
        <f>IFERROR(_xlfn.XLOOKUP(I7,Index!$A:$A,Index!$B:$B),"")</f>
        <v>872.24</v>
      </c>
    </row>
    <row r="8" spans="1:14" s="1" customFormat="1" ht="12" x14ac:dyDescent="0.2">
      <c r="A8" s="26"/>
      <c r="B8" s="26"/>
      <c r="C8" s="30"/>
      <c r="D8" s="30"/>
      <c r="E8" s="63" t="s">
        <v>1139</v>
      </c>
      <c r="F8" s="91" t="s">
        <v>1140</v>
      </c>
      <c r="G8" s="35">
        <v>23</v>
      </c>
      <c r="H8" s="40">
        <v>10.4</v>
      </c>
      <c r="I8" s="38" t="s">
        <v>1141</v>
      </c>
      <c r="J8" s="34">
        <f>IFERROR(_xlfn.XLOOKUP(I8,Index!$A:$A,Index!$B:$B),"")</f>
        <v>909.61</v>
      </c>
    </row>
    <row r="9" spans="1:14" s="1" customFormat="1" ht="12" x14ac:dyDescent="0.2">
      <c r="A9" s="26"/>
      <c r="B9" s="26"/>
      <c r="C9" s="30"/>
      <c r="D9" s="30"/>
      <c r="E9" s="36" t="s">
        <v>1142</v>
      </c>
      <c r="F9" s="91" t="s">
        <v>1143</v>
      </c>
      <c r="G9" s="35">
        <v>32</v>
      </c>
      <c r="H9" s="40">
        <v>14.5</v>
      </c>
      <c r="I9" s="38" t="s">
        <v>1144</v>
      </c>
      <c r="J9" s="34">
        <f>IFERROR(_xlfn.XLOOKUP(I9,Index!$A:$A,Index!$B:$B),"")</f>
        <v>909.61</v>
      </c>
    </row>
    <row r="10" spans="1:14" s="1" customFormat="1" ht="12" x14ac:dyDescent="0.2">
      <c r="A10" s="26"/>
      <c r="B10" s="26"/>
      <c r="C10" s="30"/>
      <c r="D10" s="30"/>
      <c r="E10" s="36" t="s">
        <v>1145</v>
      </c>
      <c r="F10" s="91" t="s">
        <v>1146</v>
      </c>
      <c r="G10" s="35">
        <v>45</v>
      </c>
      <c r="H10" s="40">
        <v>20</v>
      </c>
      <c r="I10" s="38" t="s">
        <v>1147</v>
      </c>
      <c r="J10" s="34">
        <f>IFERROR(_xlfn.XLOOKUP(I10,Index!$A:$A,Index!$B:$B),"")</f>
        <v>1260.3499999999999</v>
      </c>
    </row>
    <row r="11" spans="1:14" s="1" customFormat="1" ht="12" x14ac:dyDescent="0.2">
      <c r="A11" s="26"/>
      <c r="B11" s="26"/>
      <c r="C11" s="30"/>
      <c r="D11" s="30"/>
      <c r="E11" s="36" t="s">
        <v>1148</v>
      </c>
      <c r="F11" s="91" t="s">
        <v>1149</v>
      </c>
      <c r="G11" s="35">
        <v>46</v>
      </c>
      <c r="H11" s="40">
        <v>21</v>
      </c>
      <c r="I11" s="38" t="s">
        <v>1150</v>
      </c>
      <c r="J11" s="34">
        <f>IFERROR(_xlfn.XLOOKUP(I11,Index!$A:$A,Index!$B:$B),"")</f>
        <v>1307.6199999999999</v>
      </c>
    </row>
    <row r="12" spans="1:14" s="1" customFormat="1" ht="12" x14ac:dyDescent="0.2">
      <c r="A12" s="26"/>
      <c r="B12" s="26"/>
      <c r="C12" s="30"/>
      <c r="D12" s="30"/>
      <c r="E12" s="36" t="s">
        <v>1151</v>
      </c>
      <c r="F12" s="91" t="s">
        <v>1152</v>
      </c>
      <c r="G12" s="35">
        <v>47</v>
      </c>
      <c r="H12" s="40">
        <v>21</v>
      </c>
      <c r="I12" s="38" t="s">
        <v>1153</v>
      </c>
      <c r="J12" s="34">
        <f>IFERROR(_xlfn.XLOOKUP(I12,Index!$A:$A,Index!$B:$B),"")</f>
        <v>1412.85</v>
      </c>
    </row>
    <row r="13" spans="1:14" x14ac:dyDescent="0.25">
      <c r="A13" s="26"/>
      <c r="B13" s="26"/>
      <c r="C13" s="30"/>
      <c r="D13" s="30"/>
      <c r="E13" s="36" t="s">
        <v>1154</v>
      </c>
      <c r="F13" s="91" t="s">
        <v>1155</v>
      </c>
      <c r="G13" s="35">
        <v>61</v>
      </c>
      <c r="H13" s="40">
        <v>28</v>
      </c>
      <c r="I13" s="38" t="s">
        <v>1156</v>
      </c>
      <c r="J13" s="34">
        <f>IFERROR(_xlfn.XLOOKUP(I13,Index!$A:$A,Index!$B:$B),"")</f>
        <v>1778.07</v>
      </c>
      <c r="K13" s="1"/>
      <c r="L13" s="1"/>
      <c r="M13" s="1"/>
      <c r="N13" s="1"/>
    </row>
    <row r="14" spans="1:14" x14ac:dyDescent="0.25">
      <c r="A14" s="26"/>
      <c r="B14" s="26"/>
      <c r="C14" s="30"/>
      <c r="D14" s="30"/>
      <c r="E14" s="36" t="s">
        <v>1157</v>
      </c>
      <c r="F14" s="91" t="s">
        <v>1158</v>
      </c>
      <c r="G14" s="35">
        <v>73</v>
      </c>
      <c r="H14" s="40">
        <v>33</v>
      </c>
      <c r="I14" s="38" t="s">
        <v>1159</v>
      </c>
      <c r="J14" s="34">
        <f>IFERROR(_xlfn.XLOOKUP(I14,Index!$A:$A,Index!$B:$B),"")</f>
        <v>2176.09</v>
      </c>
      <c r="K14" s="1"/>
      <c r="L14" s="1"/>
      <c r="M14" s="1"/>
      <c r="N14" s="1"/>
    </row>
    <row r="15" spans="1:14" x14ac:dyDescent="0.25">
      <c r="A15" s="26"/>
      <c r="B15" s="26"/>
      <c r="C15" s="30"/>
      <c r="D15" s="30"/>
      <c r="E15" s="36" t="s">
        <v>1160</v>
      </c>
      <c r="F15" s="91" t="s">
        <v>1161</v>
      </c>
      <c r="G15" s="35">
        <v>132</v>
      </c>
      <c r="H15" s="40">
        <v>60</v>
      </c>
      <c r="I15" s="38" t="s">
        <v>1162</v>
      </c>
      <c r="J15" s="34">
        <f>IFERROR(_xlfn.XLOOKUP(I15,Index!$A:$A,Index!$B:$B),"")</f>
        <v>2568</v>
      </c>
      <c r="K15" s="1"/>
      <c r="L15" s="1"/>
      <c r="M15" s="1"/>
      <c r="N15" s="1"/>
    </row>
    <row r="16" spans="1:14" x14ac:dyDescent="0.25">
      <c r="A16" s="26"/>
      <c r="B16" s="26"/>
      <c r="C16" s="30"/>
      <c r="D16" s="30"/>
      <c r="E16" s="36" t="s">
        <v>1163</v>
      </c>
      <c r="F16" s="91" t="s">
        <v>1164</v>
      </c>
      <c r="G16" s="35">
        <v>136</v>
      </c>
      <c r="H16" s="40">
        <v>62</v>
      </c>
      <c r="I16" s="38" t="s">
        <v>1165</v>
      </c>
      <c r="J16" s="34">
        <f>IFERROR(_xlfn.XLOOKUP(I16,Index!$A:$A,Index!$B:$B),"")</f>
        <v>2764.72</v>
      </c>
      <c r="K16" s="1"/>
      <c r="L16" s="1"/>
      <c r="M16" s="1"/>
      <c r="N16" s="1"/>
    </row>
    <row r="17" spans="1:14" x14ac:dyDescent="0.25">
      <c r="A17" s="26"/>
      <c r="B17" s="26"/>
      <c r="C17" s="30"/>
      <c r="D17" s="30"/>
      <c r="E17" s="36" t="s">
        <v>1166</v>
      </c>
      <c r="F17" s="91" t="s">
        <v>1167</v>
      </c>
      <c r="G17" s="35">
        <v>139</v>
      </c>
      <c r="H17" s="40">
        <v>63</v>
      </c>
      <c r="I17" s="38" t="s">
        <v>1168</v>
      </c>
      <c r="J17" s="34">
        <f>IFERROR(_xlfn.XLOOKUP(I17,Index!$A:$A,Index!$B:$B),"")</f>
        <v>3077.31</v>
      </c>
      <c r="K17" s="1"/>
      <c r="L17" s="1"/>
      <c r="M17" s="1"/>
      <c r="N17" s="1"/>
    </row>
    <row r="18" spans="1:14" x14ac:dyDescent="0.25">
      <c r="A18" s="26"/>
      <c r="B18" s="26"/>
      <c r="C18" s="30"/>
      <c r="D18" s="30"/>
      <c r="E18" s="36" t="s">
        <v>1169</v>
      </c>
      <c r="F18" s="91" t="s">
        <v>1170</v>
      </c>
      <c r="G18" s="35">
        <v>166</v>
      </c>
      <c r="H18" s="40">
        <v>75</v>
      </c>
      <c r="I18" s="38" t="s">
        <v>1171</v>
      </c>
      <c r="J18" s="34">
        <f>IFERROR(_xlfn.XLOOKUP(I18,Index!$A:$A,Index!$B:$B),"")</f>
        <v>3809.29</v>
      </c>
      <c r="K18" s="126"/>
      <c r="L18" s="126"/>
      <c r="M18" s="126"/>
      <c r="N18" s="1"/>
    </row>
    <row r="19" spans="1:14" x14ac:dyDescent="0.25">
      <c r="A19" s="26"/>
      <c r="B19" s="26"/>
      <c r="C19" s="86"/>
      <c r="D19" s="31"/>
      <c r="E19" s="36" t="s">
        <v>1172</v>
      </c>
      <c r="F19" s="91" t="s">
        <v>1173</v>
      </c>
      <c r="G19" s="35">
        <v>249</v>
      </c>
      <c r="H19" s="40">
        <v>113</v>
      </c>
      <c r="I19" s="38" t="s">
        <v>1174</v>
      </c>
      <c r="J19" s="34">
        <f>IFERROR(_xlfn.XLOOKUP(I19,Index!$A:$A,Index!$B:$B),"")</f>
        <v>6110.4</v>
      </c>
      <c r="K19" s="1"/>
      <c r="L19" s="1"/>
      <c r="M19" s="1"/>
      <c r="N19" s="1"/>
    </row>
    <row r="20" spans="1:14" x14ac:dyDescent="0.25">
      <c r="A20" s="26"/>
      <c r="B20" s="26"/>
      <c r="C20" s="30"/>
      <c r="D20" s="30" t="s">
        <v>1175</v>
      </c>
      <c r="E20" s="36" t="s">
        <v>1176</v>
      </c>
      <c r="F20" s="91" t="s">
        <v>1177</v>
      </c>
      <c r="G20" s="35">
        <v>276</v>
      </c>
      <c r="H20" s="40">
        <v>125</v>
      </c>
      <c r="I20" s="38" t="s">
        <v>1178</v>
      </c>
      <c r="J20" s="34">
        <f>IFERROR(_xlfn.XLOOKUP(I20,Index!$A:$A,Index!$B:$B),"")</f>
        <v>7292.24</v>
      </c>
      <c r="K20" s="126"/>
      <c r="L20" s="1"/>
      <c r="M20" s="1"/>
      <c r="N20" s="1"/>
    </row>
    <row r="21" spans="1:14" x14ac:dyDescent="0.25">
      <c r="A21" s="26"/>
      <c r="B21" s="26"/>
      <c r="C21" s="30"/>
      <c r="D21" s="30"/>
      <c r="E21" s="36" t="s">
        <v>1179</v>
      </c>
      <c r="F21" s="91" t="s">
        <v>1180</v>
      </c>
      <c r="G21" s="35">
        <v>422</v>
      </c>
      <c r="H21" s="40">
        <v>191</v>
      </c>
      <c r="I21" s="38" t="s">
        <v>1181</v>
      </c>
      <c r="J21" s="34">
        <f>IFERROR(_xlfn.XLOOKUP(I21,Index!$A:$A,Index!$B:$B),"")</f>
        <v>8591.48</v>
      </c>
      <c r="K21" s="1"/>
      <c r="L21" s="1"/>
      <c r="M21" s="1"/>
      <c r="N21" s="1"/>
    </row>
    <row r="22" spans="1:14" x14ac:dyDescent="0.25">
      <c r="A22" s="26"/>
      <c r="B22" s="26"/>
      <c r="C22" s="30"/>
      <c r="D22" s="30"/>
      <c r="E22" s="36" t="s">
        <v>1182</v>
      </c>
      <c r="F22" s="91" t="s">
        <v>1183</v>
      </c>
      <c r="G22" s="35">
        <v>412</v>
      </c>
      <c r="H22" s="40">
        <v>187</v>
      </c>
      <c r="I22" s="38" t="s">
        <v>1184</v>
      </c>
      <c r="J22" s="34">
        <f>IFERROR(_xlfn.XLOOKUP(I22,Index!$A:$A,Index!$B:$B),"")</f>
        <v>10110.32</v>
      </c>
      <c r="K22" s="1"/>
      <c r="L22" s="1"/>
      <c r="M22" s="1"/>
      <c r="N22" s="1"/>
    </row>
    <row r="23" spans="1:14" x14ac:dyDescent="0.25">
      <c r="A23" s="26"/>
      <c r="B23" s="26"/>
      <c r="C23" s="30"/>
      <c r="D23" s="30"/>
      <c r="E23" s="36" t="s">
        <v>1185</v>
      </c>
      <c r="F23" s="91" t="s">
        <v>1186</v>
      </c>
      <c r="G23" s="35">
        <v>491</v>
      </c>
      <c r="H23" s="40">
        <v>223</v>
      </c>
      <c r="I23" s="38" t="s">
        <v>1187</v>
      </c>
      <c r="J23" s="34">
        <f>IFERROR(_xlfn.XLOOKUP(I23,Index!$A:$A,Index!$B:$B),"")</f>
        <v>10441.23</v>
      </c>
      <c r="K23" s="1"/>
      <c r="L23" s="1"/>
      <c r="M23" s="1"/>
      <c r="N23" s="1"/>
    </row>
    <row r="24" spans="1:14" x14ac:dyDescent="0.25">
      <c r="A24" s="26"/>
      <c r="B24" s="26"/>
      <c r="C24" s="30"/>
      <c r="D24" s="30"/>
      <c r="E24" s="36" t="s">
        <v>1188</v>
      </c>
      <c r="F24" s="91" t="s">
        <v>1189</v>
      </c>
      <c r="G24" s="35">
        <v>601</v>
      </c>
      <c r="H24" s="40">
        <v>273</v>
      </c>
      <c r="I24" s="38" t="s">
        <v>1190</v>
      </c>
      <c r="J24" s="34">
        <f>IFERROR(_xlfn.XLOOKUP(I24,Index!$A:$A,Index!$B:$B),"")</f>
        <v>10441.23</v>
      </c>
      <c r="K24" s="1"/>
      <c r="L24" s="1"/>
      <c r="M24" s="1"/>
      <c r="N24" s="1"/>
    </row>
    <row r="25" spans="1:14" x14ac:dyDescent="0.25">
      <c r="A25" s="26"/>
      <c r="B25" s="26"/>
      <c r="C25" s="30"/>
      <c r="D25" s="30"/>
      <c r="E25" s="36" t="s">
        <v>1191</v>
      </c>
      <c r="F25" s="91" t="s">
        <v>1192</v>
      </c>
      <c r="G25" s="35">
        <v>507</v>
      </c>
      <c r="H25" s="40">
        <v>230</v>
      </c>
      <c r="I25" s="38" t="s">
        <v>1193</v>
      </c>
      <c r="J25" s="34">
        <f>IFERROR(_xlfn.XLOOKUP(I25,Index!$A:$A,Index!$B:$B),"")</f>
        <v>14184.93</v>
      </c>
      <c r="K25" s="1"/>
      <c r="L25" s="1"/>
      <c r="M25" s="1"/>
      <c r="N25" s="1"/>
    </row>
    <row r="26" spans="1:14" x14ac:dyDescent="0.25">
      <c r="A26" s="26"/>
      <c r="B26" s="26"/>
      <c r="C26" s="30"/>
      <c r="D26" s="30"/>
      <c r="E26" s="36" t="s">
        <v>1194</v>
      </c>
      <c r="F26" s="91" t="s">
        <v>1195</v>
      </c>
      <c r="G26" s="35">
        <v>601</v>
      </c>
      <c r="H26" s="40">
        <v>273</v>
      </c>
      <c r="I26" s="38" t="s">
        <v>1196</v>
      </c>
      <c r="J26" s="34">
        <f>IFERROR(_xlfn.XLOOKUP(I26,Index!$A:$A,Index!$B:$B),"")</f>
        <v>17335.43</v>
      </c>
      <c r="K26" s="1"/>
      <c r="L26" s="1"/>
      <c r="M26" s="1"/>
      <c r="N26" s="1"/>
    </row>
    <row r="27" spans="1:14" x14ac:dyDescent="0.25">
      <c r="A27" s="26"/>
      <c r="B27" s="26"/>
      <c r="C27" s="30"/>
      <c r="D27" s="30"/>
      <c r="E27" s="36" t="s">
        <v>1197</v>
      </c>
      <c r="F27" s="91" t="s">
        <v>1198</v>
      </c>
      <c r="G27" s="35">
        <v>706</v>
      </c>
      <c r="H27" s="40">
        <v>320</v>
      </c>
      <c r="I27" s="38" t="s">
        <v>1199</v>
      </c>
      <c r="J27" s="34">
        <f>IFERROR(_xlfn.XLOOKUP(I27,Index!$A:$A,Index!$B:$B),"")</f>
        <v>18122.32</v>
      </c>
      <c r="K27" s="1"/>
      <c r="L27" s="1"/>
      <c r="M27" s="1"/>
      <c r="N27" s="1"/>
    </row>
    <row r="28" spans="1:14" x14ac:dyDescent="0.25">
      <c r="A28" s="26"/>
      <c r="B28" s="26"/>
      <c r="C28" s="30"/>
      <c r="D28" s="30"/>
      <c r="E28" s="36" t="s">
        <v>1200</v>
      </c>
      <c r="F28" s="91" t="s">
        <v>1201</v>
      </c>
      <c r="G28" s="35">
        <v>660</v>
      </c>
      <c r="H28" s="40">
        <v>299</v>
      </c>
      <c r="I28" s="38" t="s">
        <v>1202</v>
      </c>
      <c r="J28" s="34">
        <f>IFERROR(_xlfn.XLOOKUP(I28,Index!$A:$A,Index!$B:$B),"")</f>
        <v>18317.52</v>
      </c>
      <c r="K28" s="1"/>
      <c r="L28" s="1"/>
      <c r="M28" s="1"/>
      <c r="N28" s="1"/>
    </row>
    <row r="29" spans="1:14" x14ac:dyDescent="0.25">
      <c r="A29" s="26"/>
      <c r="B29" s="26"/>
      <c r="C29" s="30"/>
      <c r="D29" s="30"/>
      <c r="E29" s="36" t="s">
        <v>1203</v>
      </c>
      <c r="F29" s="91" t="s">
        <v>1204</v>
      </c>
      <c r="G29" s="35">
        <v>750</v>
      </c>
      <c r="H29" s="40">
        <v>340</v>
      </c>
      <c r="I29" s="38" t="s">
        <v>1205</v>
      </c>
      <c r="J29" s="34">
        <f>IFERROR(_xlfn.XLOOKUP(I29,Index!$A:$A,Index!$B:$B),"")</f>
        <v>18910.72</v>
      </c>
      <c r="K29" s="1"/>
      <c r="L29" s="1"/>
      <c r="M29" s="1"/>
      <c r="N29" s="1"/>
    </row>
    <row r="30" spans="1:14" x14ac:dyDescent="0.25">
      <c r="A30" s="27"/>
      <c r="B30" s="27"/>
      <c r="C30" s="31"/>
      <c r="D30" s="31"/>
      <c r="E30" s="107" t="s">
        <v>1206</v>
      </c>
      <c r="F30" s="91" t="s">
        <v>1207</v>
      </c>
      <c r="G30" s="35">
        <v>820</v>
      </c>
      <c r="H30" s="40">
        <v>372</v>
      </c>
      <c r="I30" s="38" t="s">
        <v>1208</v>
      </c>
      <c r="J30" s="34">
        <f>IFERROR(_xlfn.XLOOKUP(I30,Index!$A:$A,Index!$B:$B),"")</f>
        <v>27573.83</v>
      </c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:14" s="1" customFormat="1" ht="15.75" x14ac:dyDescent="0.2">
      <c r="A33" s="61" t="s">
        <v>1209</v>
      </c>
      <c r="B33" s="61" t="s">
        <v>98</v>
      </c>
      <c r="C33" s="14"/>
      <c r="D33" s="14"/>
      <c r="E33" s="3"/>
      <c r="F33" s="8"/>
      <c r="G33" s="98"/>
      <c r="H33" s="99"/>
      <c r="I33" s="19"/>
      <c r="J33" s="19"/>
    </row>
    <row r="34" spans="1:14" s="1" customFormat="1" ht="15.75" x14ac:dyDescent="0.2">
      <c r="A34" s="48" t="s">
        <v>1210</v>
      </c>
      <c r="B34" s="11"/>
      <c r="C34" s="4"/>
      <c r="D34" s="4"/>
      <c r="E34" s="4"/>
      <c r="F34" s="5"/>
      <c r="G34" s="98"/>
      <c r="H34" s="4"/>
      <c r="I34" s="19"/>
      <c r="J34" s="19"/>
    </row>
    <row r="35" spans="1:14" s="1" customFormat="1" ht="24" x14ac:dyDescent="0.2">
      <c r="A35" s="25" t="s">
        <v>31</v>
      </c>
      <c r="B35" s="28" t="s">
        <v>32</v>
      </c>
      <c r="C35" s="29" t="s">
        <v>33</v>
      </c>
      <c r="D35" s="106" t="s">
        <v>1130</v>
      </c>
      <c r="E35" s="278" t="s">
        <v>34</v>
      </c>
      <c r="F35" s="280"/>
      <c r="G35" s="280" t="s">
        <v>35</v>
      </c>
      <c r="H35" s="279"/>
      <c r="I35" s="42" t="s">
        <v>36</v>
      </c>
      <c r="J35" s="24" t="s">
        <v>37</v>
      </c>
    </row>
    <row r="36" spans="1:14" s="1" customFormat="1" ht="12" x14ac:dyDescent="0.2">
      <c r="A36" s="32"/>
      <c r="B36" s="32"/>
      <c r="C36" s="33" t="s">
        <v>38</v>
      </c>
      <c r="D36" s="33"/>
      <c r="E36" s="33" t="s">
        <v>40</v>
      </c>
      <c r="F36" s="33" t="s">
        <v>41</v>
      </c>
      <c r="G36" s="33" t="s">
        <v>42</v>
      </c>
      <c r="H36" s="39" t="s">
        <v>43</v>
      </c>
      <c r="I36" s="33"/>
      <c r="J36" s="41"/>
    </row>
    <row r="37" spans="1:14" s="1" customFormat="1" ht="12" x14ac:dyDescent="0.2">
      <c r="A37" s="26">
        <v>1011</v>
      </c>
      <c r="B37" s="26" t="s">
        <v>518</v>
      </c>
      <c r="C37" s="30" t="s">
        <v>46</v>
      </c>
      <c r="D37" s="30" t="s">
        <v>1131</v>
      </c>
      <c r="E37" s="63" t="s">
        <v>1132</v>
      </c>
      <c r="F37" s="91" t="s">
        <v>1133</v>
      </c>
      <c r="G37" s="35">
        <v>25</v>
      </c>
      <c r="H37" s="40">
        <v>11.3</v>
      </c>
      <c r="I37" s="38" t="s">
        <v>1134</v>
      </c>
      <c r="J37" s="34">
        <f>IFERROR(_xlfn.XLOOKUP(I37,Index!$A:$A,Index!$B:$B),"")</f>
        <v>872.24</v>
      </c>
    </row>
    <row r="38" spans="1:14" s="1" customFormat="1" ht="12" x14ac:dyDescent="0.2">
      <c r="A38" s="26"/>
      <c r="B38" s="26"/>
      <c r="C38" s="30" t="s">
        <v>1135</v>
      </c>
      <c r="D38" s="30"/>
      <c r="E38" s="63" t="s">
        <v>1136</v>
      </c>
      <c r="F38" s="91" t="s">
        <v>1137</v>
      </c>
      <c r="G38" s="35">
        <v>25</v>
      </c>
      <c r="H38" s="40">
        <v>11.3</v>
      </c>
      <c r="I38" s="38" t="s">
        <v>1138</v>
      </c>
      <c r="J38" s="34">
        <f>IFERROR(_xlfn.XLOOKUP(I38,Index!$A:$A,Index!$B:$B),"")</f>
        <v>872.24</v>
      </c>
    </row>
    <row r="39" spans="1:14" s="1" customFormat="1" ht="12" x14ac:dyDescent="0.2">
      <c r="A39" s="26"/>
      <c r="B39" s="26"/>
      <c r="C39" s="30"/>
      <c r="D39" s="30"/>
      <c r="E39" s="63" t="s">
        <v>1139</v>
      </c>
      <c r="F39" s="91" t="s">
        <v>1140</v>
      </c>
      <c r="G39" s="35">
        <v>30</v>
      </c>
      <c r="H39" s="40">
        <v>13.6</v>
      </c>
      <c r="I39" s="38" t="s">
        <v>1211</v>
      </c>
      <c r="J39" s="34">
        <f>IFERROR(_xlfn.XLOOKUP(I39,Index!$A:$A,Index!$B:$B),"")</f>
        <v>1434.2</v>
      </c>
    </row>
    <row r="40" spans="1:14" s="1" customFormat="1" ht="12" x14ac:dyDescent="0.2">
      <c r="A40" s="26"/>
      <c r="B40" s="26"/>
      <c r="C40" s="30"/>
      <c r="D40" s="30"/>
      <c r="E40" s="36" t="s">
        <v>1142</v>
      </c>
      <c r="F40" s="91" t="s">
        <v>1143</v>
      </c>
      <c r="G40" s="35">
        <v>35</v>
      </c>
      <c r="H40" s="40">
        <v>15.9</v>
      </c>
      <c r="I40" s="38" t="s">
        <v>1144</v>
      </c>
      <c r="J40" s="34">
        <f>IFERROR(_xlfn.XLOOKUP(I40,Index!$A:$A,Index!$B:$B),"")</f>
        <v>909.61</v>
      </c>
    </row>
    <row r="41" spans="1:14" s="1" customFormat="1" ht="12" x14ac:dyDescent="0.2">
      <c r="A41" s="26"/>
      <c r="B41" s="26"/>
      <c r="C41" s="30"/>
      <c r="D41" s="30"/>
      <c r="E41" s="36" t="s">
        <v>1148</v>
      </c>
      <c r="F41" s="91" t="s">
        <v>1149</v>
      </c>
      <c r="G41" s="35">
        <v>57</v>
      </c>
      <c r="H41" s="40">
        <v>26</v>
      </c>
      <c r="I41" s="38" t="s">
        <v>1212</v>
      </c>
      <c r="J41" s="34">
        <f>IFERROR(_xlfn.XLOOKUP(I41,Index!$A:$A,Index!$B:$B),"")</f>
        <v>2205.0500000000002</v>
      </c>
    </row>
    <row r="42" spans="1:14" s="1" customFormat="1" ht="12" x14ac:dyDescent="0.2">
      <c r="A42" s="26"/>
      <c r="B42" s="26"/>
      <c r="C42" s="30"/>
      <c r="D42" s="30"/>
      <c r="E42" s="36" t="s">
        <v>1151</v>
      </c>
      <c r="F42" s="91" t="s">
        <v>1152</v>
      </c>
      <c r="G42" s="35">
        <v>63</v>
      </c>
      <c r="H42" s="40">
        <v>29</v>
      </c>
      <c r="I42" s="38" t="s">
        <v>1213</v>
      </c>
      <c r="J42" s="34">
        <f>IFERROR(_xlfn.XLOOKUP(I42,Index!$A:$A,Index!$B:$B),"")</f>
        <v>2293.48</v>
      </c>
    </row>
    <row r="43" spans="1:14" x14ac:dyDescent="0.25">
      <c r="A43" s="26"/>
      <c r="B43" s="26"/>
      <c r="C43" s="30"/>
      <c r="D43" s="30"/>
      <c r="E43" s="36" t="s">
        <v>1154</v>
      </c>
      <c r="F43" s="91" t="s">
        <v>1155</v>
      </c>
      <c r="G43" s="35">
        <v>69</v>
      </c>
      <c r="H43" s="40">
        <v>31</v>
      </c>
      <c r="I43" s="38" t="s">
        <v>1214</v>
      </c>
      <c r="J43" s="34">
        <f>IFERROR(_xlfn.XLOOKUP(I43,Index!$A:$A,Index!$B:$B),"")</f>
        <v>2872.98</v>
      </c>
      <c r="K43" s="1"/>
      <c r="L43" s="1"/>
      <c r="M43" s="1"/>
      <c r="N43" s="1"/>
    </row>
    <row r="44" spans="1:14" x14ac:dyDescent="0.25">
      <c r="A44" s="26"/>
      <c r="B44" s="26"/>
      <c r="C44" s="30"/>
      <c r="D44" s="30"/>
      <c r="E44" s="36" t="s">
        <v>1157</v>
      </c>
      <c r="F44" s="91" t="s">
        <v>1158</v>
      </c>
      <c r="G44" s="35">
        <v>86</v>
      </c>
      <c r="H44" s="40">
        <v>39</v>
      </c>
      <c r="I44" s="38" t="s">
        <v>3076</v>
      </c>
      <c r="J44" s="34">
        <f>J43*1.3</f>
        <v>3734.8740000000003</v>
      </c>
      <c r="K44" s="1"/>
      <c r="L44" s="1"/>
      <c r="M44" s="1"/>
      <c r="N44" s="1"/>
    </row>
    <row r="45" spans="1:14" x14ac:dyDescent="0.25">
      <c r="A45" s="26"/>
      <c r="B45" s="26"/>
      <c r="C45" s="30"/>
      <c r="D45" s="30"/>
      <c r="E45" s="36" t="s">
        <v>1160</v>
      </c>
      <c r="F45" s="91" t="s">
        <v>1161</v>
      </c>
      <c r="G45" s="35">
        <v>161</v>
      </c>
      <c r="H45" s="40">
        <v>73</v>
      </c>
      <c r="I45" s="38" t="s">
        <v>1215</v>
      </c>
      <c r="J45" s="34">
        <f>IFERROR(_xlfn.XLOOKUP(I45,Index!$A:$A,Index!$B:$B),"")</f>
        <v>4920.97</v>
      </c>
      <c r="K45" s="1"/>
      <c r="L45" s="1"/>
      <c r="M45" s="1"/>
      <c r="N45" s="1"/>
    </row>
    <row r="46" spans="1:14" x14ac:dyDescent="0.25">
      <c r="A46" s="26"/>
      <c r="B46" s="26"/>
      <c r="C46" s="30"/>
      <c r="D46" s="30"/>
      <c r="E46" s="36" t="s">
        <v>1163</v>
      </c>
      <c r="F46" s="91" t="s">
        <v>1164</v>
      </c>
      <c r="G46" s="35">
        <v>155</v>
      </c>
      <c r="H46" s="40">
        <v>70</v>
      </c>
      <c r="I46" s="38" t="s">
        <v>1216</v>
      </c>
      <c r="J46" s="34">
        <f>IFERROR(_xlfn.XLOOKUP(I46,Index!$A:$A,Index!$B:$B),"")</f>
        <v>5302.21</v>
      </c>
      <c r="K46" s="1"/>
      <c r="L46" s="1"/>
      <c r="M46" s="1"/>
      <c r="N46" s="1"/>
    </row>
    <row r="47" spans="1:14" x14ac:dyDescent="0.25">
      <c r="A47" s="26"/>
      <c r="B47" s="26"/>
      <c r="C47" s="30"/>
      <c r="D47" s="30"/>
      <c r="E47" s="36" t="s">
        <v>1166</v>
      </c>
      <c r="F47" s="91" t="s">
        <v>1167</v>
      </c>
      <c r="G47" s="35">
        <v>168</v>
      </c>
      <c r="H47" s="40">
        <v>76</v>
      </c>
      <c r="I47" s="38" t="s">
        <v>1217</v>
      </c>
      <c r="J47" s="34">
        <f>IFERROR(_xlfn.XLOOKUP(I47,Index!$A:$A,Index!$B:$B),"")</f>
        <v>5354.06</v>
      </c>
      <c r="K47" s="1"/>
      <c r="L47" s="1"/>
      <c r="M47" s="1"/>
      <c r="N47" s="1"/>
    </row>
    <row r="48" spans="1:14" x14ac:dyDescent="0.25">
      <c r="A48" s="26"/>
      <c r="B48" s="26"/>
      <c r="C48" s="30"/>
      <c r="D48" s="30"/>
      <c r="E48" s="36" t="s">
        <v>1169</v>
      </c>
      <c r="F48" s="91" t="s">
        <v>1170</v>
      </c>
      <c r="G48" s="35">
        <v>216</v>
      </c>
      <c r="H48" s="40">
        <v>98</v>
      </c>
      <c r="I48" s="38" t="s">
        <v>1218</v>
      </c>
      <c r="J48" s="34">
        <f>IFERROR(_xlfn.XLOOKUP(I48,Index!$A:$A,Index!$B:$B),"")</f>
        <v>6912.54</v>
      </c>
      <c r="K48" s="1"/>
      <c r="L48" s="1"/>
      <c r="M48" s="1"/>
      <c r="N48" s="1"/>
    </row>
    <row r="49" spans="1:14" x14ac:dyDescent="0.25">
      <c r="A49" s="26"/>
      <c r="B49" s="26"/>
      <c r="C49" s="30"/>
      <c r="D49" s="31"/>
      <c r="E49" s="36" t="s">
        <v>1172</v>
      </c>
      <c r="F49" s="91" t="s">
        <v>1173</v>
      </c>
      <c r="G49" s="35">
        <v>317</v>
      </c>
      <c r="H49" s="40">
        <v>144</v>
      </c>
      <c r="I49" s="38" t="s">
        <v>1219</v>
      </c>
      <c r="J49" s="34">
        <f>IFERROR(_xlfn.XLOOKUP(I49,Index!$A:$A,Index!$B:$B),"")</f>
        <v>7040.59</v>
      </c>
      <c r="K49" s="1"/>
      <c r="L49" s="1"/>
      <c r="M49" s="1"/>
      <c r="N49" s="1"/>
    </row>
    <row r="50" spans="1:14" x14ac:dyDescent="0.25">
      <c r="A50" s="26"/>
      <c r="B50" s="26"/>
      <c r="C50" s="30"/>
      <c r="D50" s="30" t="s">
        <v>1175</v>
      </c>
      <c r="E50" s="36" t="s">
        <v>1176</v>
      </c>
      <c r="F50" s="91" t="s">
        <v>1177</v>
      </c>
      <c r="G50" s="35">
        <v>358</v>
      </c>
      <c r="H50" s="40">
        <v>162</v>
      </c>
      <c r="I50" s="38" t="s">
        <v>1220</v>
      </c>
      <c r="J50" s="34">
        <f>IFERROR(_xlfn.XLOOKUP(I50,Index!$A:$A,Index!$B:$B),"")</f>
        <v>9576.58</v>
      </c>
      <c r="K50" s="1"/>
      <c r="L50" s="1"/>
      <c r="M50" s="1"/>
      <c r="N50" s="1"/>
    </row>
    <row r="51" spans="1:14" x14ac:dyDescent="0.25">
      <c r="A51" s="27"/>
      <c r="B51" s="27"/>
      <c r="C51" s="31"/>
      <c r="D51" s="31"/>
      <c r="E51" s="36" t="s">
        <v>1179</v>
      </c>
      <c r="F51" s="91" t="s">
        <v>1180</v>
      </c>
      <c r="G51" s="35">
        <v>472</v>
      </c>
      <c r="H51" s="40">
        <v>215</v>
      </c>
      <c r="I51" s="38" t="s">
        <v>1221</v>
      </c>
      <c r="J51" s="34">
        <f>IFERROR(_xlfn.XLOOKUP(I51,Index!$A:$A,Index!$B:$B),"")</f>
        <v>13257.77</v>
      </c>
      <c r="K51" s="1"/>
      <c r="L51" s="1"/>
      <c r="M51" s="1"/>
      <c r="N51" s="1"/>
    </row>
    <row r="52" spans="1:14" x14ac:dyDescent="0.25">
      <c r="A52" s="12" t="s">
        <v>1222</v>
      </c>
      <c r="B52" s="12"/>
      <c r="C52" s="4"/>
      <c r="D52" s="4"/>
      <c r="E52" s="187"/>
      <c r="F52" s="127"/>
      <c r="G52" s="4"/>
      <c r="H52" s="19"/>
      <c r="I52" s="19"/>
      <c r="J52" s="81"/>
      <c r="K52" s="1"/>
      <c r="L52" s="1"/>
      <c r="M52" s="1"/>
      <c r="N52" s="1"/>
    </row>
    <row r="53" spans="1:14" x14ac:dyDescent="0.25">
      <c r="K53" s="1"/>
      <c r="L53" s="1"/>
      <c r="M53" s="1"/>
      <c r="N53" s="1"/>
    </row>
    <row r="54" spans="1:14" x14ac:dyDescent="0.25">
      <c r="K54" s="1"/>
      <c r="L54" s="1"/>
      <c r="M54" s="1"/>
      <c r="N54" s="1"/>
    </row>
  </sheetData>
  <mergeCells count="4">
    <mergeCell ref="E4:F4"/>
    <mergeCell ref="E35:F35"/>
    <mergeCell ref="G4:H4"/>
    <mergeCell ref="G35:H35"/>
  </mergeCells>
  <conditionalFormatting sqref="G2:G3 F5:F30 F36:F52">
    <cfRule type="expression" dxfId="234" priority="16">
      <formula>F2="Not a valid item #"</formula>
    </cfRule>
    <cfRule type="expression" dxfId="233" priority="17">
      <formula>F2="Not in NPSLS"</formula>
    </cfRule>
    <cfRule type="expression" dxfId="232" priority="18">
      <formula>F2="Obsolete"</formula>
    </cfRule>
    <cfRule type="expression" dxfId="231" priority="19">
      <formula>F2=""</formula>
    </cfRule>
    <cfRule type="expression" dxfId="230" priority="20">
      <formula>F2="List Price"</formula>
    </cfRule>
  </conditionalFormatting>
  <conditionalFormatting sqref="G33:G34">
    <cfRule type="expression" dxfId="229" priority="6">
      <formula>G33="Not a valid item #"</formula>
    </cfRule>
    <cfRule type="expression" dxfId="228" priority="7">
      <formula>G33="Not in NPSLS"</formula>
    </cfRule>
    <cfRule type="expression" dxfId="227" priority="8">
      <formula>G33="Obsolete"</formula>
    </cfRule>
    <cfRule type="expression" dxfId="226" priority="9">
      <formula>G33=""</formula>
    </cfRule>
    <cfRule type="expression" dxfId="225" priority="10">
      <formula>G33="List Price"</formula>
    </cfRule>
  </conditionalFormatting>
  <hyperlinks>
    <hyperlink ref="A1" location="'Table of Contents'!A1" display="Return Home" xr:uid="{D07781C0-0514-4B47-8A4A-87F08E81308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6C6D-4F6C-44C0-AAC0-25DBB7D46640}">
  <sheetPr codeName="Sheet14"/>
  <dimension ref="A1:N60"/>
  <sheetViews>
    <sheetView showGridLines="0" zoomScale="90" zoomScaleNormal="90" workbookViewId="0"/>
  </sheetViews>
  <sheetFormatPr defaultColWidth="8.85546875" defaultRowHeight="15" x14ac:dyDescent="0.25"/>
  <cols>
    <col min="1" max="1" width="19.42578125" customWidth="1"/>
    <col min="2" max="2" width="15" customWidth="1"/>
    <col min="3" max="3" width="9.28515625" bestFit="1" customWidth="1"/>
    <col min="8" max="8" width="11" bestFit="1" customWidth="1"/>
    <col min="9" max="9" width="12.85546875" customWidth="1"/>
    <col min="10" max="10" width="11.28515625" bestFit="1" customWidth="1"/>
    <col min="11" max="11" width="12.140625" bestFit="1" customWidth="1"/>
  </cols>
  <sheetData>
    <row r="1" spans="1:14" x14ac:dyDescent="0.25">
      <c r="A1" s="201" t="s">
        <v>3074</v>
      </c>
    </row>
    <row r="2" spans="1:14" s="1" customFormat="1" ht="15.75" x14ac:dyDescent="0.25">
      <c r="A2" s="61" t="s">
        <v>1228</v>
      </c>
      <c r="B2" s="61" t="s">
        <v>231</v>
      </c>
      <c r="C2" s="14"/>
      <c r="D2" s="3"/>
      <c r="E2" s="8"/>
      <c r="F2" s="98"/>
      <c r="G2" s="99"/>
      <c r="H2" s="19"/>
      <c r="I2"/>
      <c r="J2"/>
      <c r="K2"/>
      <c r="L2"/>
      <c r="M2"/>
      <c r="N2"/>
    </row>
    <row r="3" spans="1:14" s="1" customFormat="1" ht="15.75" x14ac:dyDescent="0.25">
      <c r="A3" s="48" t="s">
        <v>1229</v>
      </c>
      <c r="B3" s="11"/>
      <c r="C3" s="4"/>
      <c r="D3" s="4"/>
      <c r="E3" s="5"/>
      <c r="F3" s="98"/>
      <c r="G3" s="4"/>
      <c r="H3" s="19"/>
      <c r="I3"/>
      <c r="J3"/>
      <c r="K3"/>
      <c r="L3"/>
      <c r="M3"/>
      <c r="N3"/>
    </row>
    <row r="4" spans="1:14" s="1" customFormat="1" ht="24" x14ac:dyDescent="0.25">
      <c r="A4" s="25" t="s">
        <v>31</v>
      </c>
      <c r="B4" s="28" t="s">
        <v>32</v>
      </c>
      <c r="C4" s="22" t="s">
        <v>34</v>
      </c>
      <c r="D4" s="22"/>
      <c r="E4" s="23" t="s">
        <v>35</v>
      </c>
      <c r="F4" s="23"/>
      <c r="G4" s="42" t="s">
        <v>36</v>
      </c>
      <c r="H4" s="24" t="s">
        <v>37</v>
      </c>
      <c r="I4"/>
      <c r="J4"/>
      <c r="K4"/>
      <c r="L4"/>
      <c r="M4"/>
      <c r="N4"/>
    </row>
    <row r="5" spans="1:14" s="1" customFormat="1" x14ac:dyDescent="0.25">
      <c r="A5" s="32"/>
      <c r="B5" s="32"/>
      <c r="C5" s="33" t="s">
        <v>40</v>
      </c>
      <c r="D5" s="33" t="s">
        <v>41</v>
      </c>
      <c r="E5" s="33" t="s">
        <v>42</v>
      </c>
      <c r="F5" s="39" t="s">
        <v>43</v>
      </c>
      <c r="G5" s="33"/>
      <c r="H5" s="41"/>
      <c r="I5"/>
      <c r="J5"/>
      <c r="K5"/>
      <c r="L5"/>
      <c r="M5"/>
      <c r="N5"/>
    </row>
    <row r="6" spans="1:14" s="1" customFormat="1" x14ac:dyDescent="0.25">
      <c r="A6" s="26">
        <v>721</v>
      </c>
      <c r="B6" s="64" t="s">
        <v>126</v>
      </c>
      <c r="C6" s="110">
        <v>2</v>
      </c>
      <c r="D6" s="110">
        <v>50</v>
      </c>
      <c r="E6" s="82">
        <v>23</v>
      </c>
      <c r="F6" s="40">
        <v>10.4</v>
      </c>
      <c r="G6" s="38" t="s">
        <v>1230</v>
      </c>
      <c r="H6" s="34">
        <f>IFERROR(_xlfn.XLOOKUP(G6,Index!$A:$A,Index!$B:$B),"")</f>
        <v>1614.9</v>
      </c>
      <c r="I6"/>
      <c r="J6"/>
      <c r="K6"/>
      <c r="L6"/>
      <c r="M6"/>
      <c r="N6"/>
    </row>
    <row r="7" spans="1:14" x14ac:dyDescent="0.25">
      <c r="B7" s="64"/>
      <c r="C7" s="110" t="s">
        <v>139</v>
      </c>
      <c r="D7" s="110">
        <v>65</v>
      </c>
      <c r="E7" s="82">
        <v>40</v>
      </c>
      <c r="F7" s="40">
        <v>18</v>
      </c>
      <c r="G7" s="38" t="s">
        <v>1231</v>
      </c>
      <c r="H7" s="34">
        <f>IFERROR(_xlfn.XLOOKUP(G7,Index!$A:$A,Index!$B:$B),"")</f>
        <v>1840.58</v>
      </c>
    </row>
    <row r="8" spans="1:14" x14ac:dyDescent="0.25">
      <c r="B8" s="64"/>
      <c r="C8" s="110">
        <v>3</v>
      </c>
      <c r="D8" s="110">
        <v>80</v>
      </c>
      <c r="E8" s="82">
        <v>50</v>
      </c>
      <c r="F8" s="40">
        <v>23</v>
      </c>
      <c r="G8" s="38" t="s">
        <v>1232</v>
      </c>
      <c r="H8" s="34">
        <f>IFERROR(_xlfn.XLOOKUP(G8,Index!$A:$A,Index!$B:$B),"")</f>
        <v>1968.7</v>
      </c>
    </row>
    <row r="9" spans="1:14" x14ac:dyDescent="0.25">
      <c r="B9" s="64"/>
      <c r="C9" s="110">
        <v>4</v>
      </c>
      <c r="D9" s="110">
        <v>100</v>
      </c>
      <c r="E9" s="82">
        <v>100</v>
      </c>
      <c r="F9" s="40">
        <v>45</v>
      </c>
      <c r="G9" s="38" t="s">
        <v>1233</v>
      </c>
      <c r="H9" s="34">
        <f>IFERROR(_xlfn.XLOOKUP(G9,Index!$A:$A,Index!$B:$B),"")</f>
        <v>3983.12</v>
      </c>
    </row>
    <row r="10" spans="1:14" x14ac:dyDescent="0.25">
      <c r="B10" s="64"/>
      <c r="C10" s="110">
        <v>5</v>
      </c>
      <c r="D10" s="110">
        <v>125</v>
      </c>
      <c r="E10" s="82">
        <v>155</v>
      </c>
      <c r="F10" s="40">
        <v>70</v>
      </c>
      <c r="G10" s="38" t="s">
        <v>1234</v>
      </c>
      <c r="H10" s="34">
        <f>IFERROR(_xlfn.XLOOKUP(G10,Index!$A:$A,Index!$B:$B),"")</f>
        <v>4673.92</v>
      </c>
    </row>
    <row r="11" spans="1:14" x14ac:dyDescent="0.25">
      <c r="B11" s="64"/>
      <c r="C11" s="110">
        <v>6</v>
      </c>
      <c r="D11" s="110">
        <v>150</v>
      </c>
      <c r="E11" s="82">
        <v>200</v>
      </c>
      <c r="F11" s="40">
        <v>91</v>
      </c>
      <c r="G11" s="38" t="s">
        <v>1235</v>
      </c>
      <c r="H11" s="34">
        <f>IFERROR(_xlfn.XLOOKUP(G11,Index!$A:$A,Index!$B:$B),"")</f>
        <v>6410.81</v>
      </c>
    </row>
    <row r="12" spans="1:14" x14ac:dyDescent="0.25">
      <c r="B12" s="64"/>
      <c r="C12" s="110">
        <v>8</v>
      </c>
      <c r="D12" s="110">
        <v>200</v>
      </c>
      <c r="E12" s="82">
        <v>350</v>
      </c>
      <c r="F12" s="40">
        <v>159</v>
      </c>
      <c r="G12" s="38" t="s">
        <v>1236</v>
      </c>
      <c r="H12" s="34">
        <f>IFERROR(_xlfn.XLOOKUP(G12,Index!$A:$A,Index!$B:$B),"")</f>
        <v>8693.6299999999992</v>
      </c>
    </row>
    <row r="13" spans="1:14" x14ac:dyDescent="0.25">
      <c r="B13" s="64"/>
      <c r="C13" s="110">
        <v>10</v>
      </c>
      <c r="D13" s="110">
        <v>250</v>
      </c>
      <c r="E13" s="82">
        <v>480</v>
      </c>
      <c r="F13" s="40">
        <v>218</v>
      </c>
      <c r="G13" s="38" t="s">
        <v>1237</v>
      </c>
      <c r="H13" s="34">
        <f>IFERROR(_xlfn.XLOOKUP(G13,Index!$A:$A,Index!$B:$B),"")</f>
        <v>14331.34</v>
      </c>
    </row>
    <row r="14" spans="1:14" x14ac:dyDescent="0.25">
      <c r="B14" s="64"/>
      <c r="C14" s="110">
        <v>12</v>
      </c>
      <c r="D14" s="110">
        <v>300</v>
      </c>
      <c r="E14" s="82">
        <v>660</v>
      </c>
      <c r="F14" s="40">
        <v>299</v>
      </c>
      <c r="G14" s="38" t="s">
        <v>1238</v>
      </c>
      <c r="H14" s="34">
        <f>IFERROR(_xlfn.XLOOKUP(G14,Index!$A:$A,Index!$B:$B),"")</f>
        <v>22099.35</v>
      </c>
    </row>
    <row r="15" spans="1:14" x14ac:dyDescent="0.25">
      <c r="B15" s="64"/>
      <c r="C15" s="110">
        <v>14</v>
      </c>
      <c r="D15" s="110">
        <v>350</v>
      </c>
      <c r="E15" s="82">
        <v>790</v>
      </c>
      <c r="F15" s="40">
        <v>358</v>
      </c>
      <c r="G15" s="38" t="s">
        <v>1239</v>
      </c>
      <c r="H15" s="34">
        <f>IFERROR(_xlfn.XLOOKUP(G15,Index!$A:$A,Index!$B:$B),"")</f>
        <v>26068.75</v>
      </c>
    </row>
    <row r="16" spans="1:14" x14ac:dyDescent="0.25">
      <c r="A16" s="93"/>
      <c r="B16" s="27"/>
      <c r="C16" s="110">
        <v>16</v>
      </c>
      <c r="D16" s="110">
        <v>400</v>
      </c>
      <c r="E16" s="82">
        <v>1580</v>
      </c>
      <c r="F16" s="40">
        <v>717</v>
      </c>
      <c r="G16" s="38" t="s">
        <v>1240</v>
      </c>
      <c r="H16" s="34">
        <f>IFERROR(_xlfn.XLOOKUP(G16,Index!$A:$A,Index!$B:$B),"")</f>
        <v>57961.2</v>
      </c>
    </row>
    <row r="18" spans="1:8" ht="15.75" x14ac:dyDescent="0.25">
      <c r="A18" s="61" t="s">
        <v>1241</v>
      </c>
      <c r="B18" s="61" t="s">
        <v>231</v>
      </c>
      <c r="C18" s="14"/>
      <c r="D18" s="3"/>
      <c r="E18" s="8"/>
      <c r="F18" s="98"/>
      <c r="G18" s="99"/>
      <c r="H18" s="19"/>
    </row>
    <row r="19" spans="1:8" ht="15.75" x14ac:dyDescent="0.25">
      <c r="A19" s="48" t="s">
        <v>1242</v>
      </c>
      <c r="B19" s="11"/>
      <c r="C19" s="4"/>
      <c r="D19" s="4"/>
      <c r="E19" s="5"/>
      <c r="F19" s="98"/>
      <c r="G19" s="4"/>
      <c r="H19" s="19"/>
    </row>
    <row r="20" spans="1:8" ht="24" x14ac:dyDescent="0.25">
      <c r="A20" s="25" t="s">
        <v>31</v>
      </c>
      <c r="B20" s="28" t="s">
        <v>32</v>
      </c>
      <c r="C20" s="22" t="s">
        <v>34</v>
      </c>
      <c r="D20" s="22"/>
      <c r="E20" s="23" t="s">
        <v>35</v>
      </c>
      <c r="F20" s="23"/>
      <c r="G20" s="42" t="s">
        <v>36</v>
      </c>
      <c r="H20" s="24" t="s">
        <v>37</v>
      </c>
    </row>
    <row r="21" spans="1:8" x14ac:dyDescent="0.25">
      <c r="A21" s="32"/>
      <c r="B21" s="32"/>
      <c r="C21" s="33" t="s">
        <v>40</v>
      </c>
      <c r="D21" s="33" t="s">
        <v>41</v>
      </c>
      <c r="E21" s="33" t="s">
        <v>42</v>
      </c>
      <c r="F21" s="39" t="s">
        <v>43</v>
      </c>
      <c r="G21" s="33"/>
      <c r="H21" s="41"/>
    </row>
    <row r="22" spans="1:8" x14ac:dyDescent="0.25">
      <c r="A22" s="26" t="s">
        <v>1243</v>
      </c>
      <c r="B22" s="26" t="s">
        <v>126</v>
      </c>
      <c r="C22" s="110">
        <v>2</v>
      </c>
      <c r="D22" s="110">
        <v>50</v>
      </c>
      <c r="E22" s="35">
        <v>23</v>
      </c>
      <c r="F22" s="40">
        <v>10.4</v>
      </c>
      <c r="G22" s="38" t="s">
        <v>1244</v>
      </c>
      <c r="H22" s="34">
        <f>IFERROR(_xlfn.XLOOKUP(G22,Index!$A:$A,Index!$B:$B),"")</f>
        <v>1379.73</v>
      </c>
    </row>
    <row r="23" spans="1:8" x14ac:dyDescent="0.25">
      <c r="B23" s="26"/>
      <c r="C23" s="110" t="s">
        <v>139</v>
      </c>
      <c r="D23" s="110">
        <v>65</v>
      </c>
      <c r="E23" s="35">
        <v>40</v>
      </c>
      <c r="F23" s="40">
        <v>18</v>
      </c>
      <c r="G23" s="38" t="s">
        <v>1245</v>
      </c>
      <c r="H23" s="34">
        <f>IFERROR(_xlfn.XLOOKUP(G23,Index!$A:$A,Index!$B:$B),"")</f>
        <v>1571.05</v>
      </c>
    </row>
    <row r="24" spans="1:8" x14ac:dyDescent="0.25">
      <c r="B24" s="26"/>
      <c r="C24" s="110">
        <v>3</v>
      </c>
      <c r="D24" s="110">
        <v>80</v>
      </c>
      <c r="E24" s="35">
        <v>50</v>
      </c>
      <c r="F24" s="40">
        <v>23</v>
      </c>
      <c r="G24" s="38" t="s">
        <v>1246</v>
      </c>
      <c r="H24" s="34">
        <f>IFERROR(_xlfn.XLOOKUP(G24,Index!$A:$A,Index!$B:$B),"")</f>
        <v>1680.53</v>
      </c>
    </row>
    <row r="25" spans="1:8" x14ac:dyDescent="0.25">
      <c r="B25" s="26"/>
      <c r="C25" s="110">
        <v>4</v>
      </c>
      <c r="D25" s="110">
        <v>100</v>
      </c>
      <c r="E25" s="35">
        <v>100</v>
      </c>
      <c r="F25" s="40">
        <v>45</v>
      </c>
      <c r="G25" s="38" t="s">
        <v>1247</v>
      </c>
      <c r="H25" s="34">
        <f>IFERROR(_xlfn.XLOOKUP(G25,Index!$A:$A,Index!$B:$B),"")</f>
        <v>3405.82</v>
      </c>
    </row>
    <row r="26" spans="1:8" x14ac:dyDescent="0.25">
      <c r="B26" s="26"/>
      <c r="C26" s="110">
        <v>5</v>
      </c>
      <c r="D26" s="110">
        <v>125</v>
      </c>
      <c r="E26" s="35">
        <v>155</v>
      </c>
      <c r="F26" s="40">
        <v>70</v>
      </c>
      <c r="G26" s="38" t="s">
        <v>1248</v>
      </c>
      <c r="H26" s="34">
        <f>IFERROR(_xlfn.XLOOKUP(G26,Index!$A:$A,Index!$B:$B),"")</f>
        <v>3995.3</v>
      </c>
    </row>
    <row r="27" spans="1:8" x14ac:dyDescent="0.25">
      <c r="B27" s="26"/>
      <c r="C27" s="110">
        <v>6</v>
      </c>
      <c r="D27" s="110">
        <v>150</v>
      </c>
      <c r="E27" s="35">
        <v>200</v>
      </c>
      <c r="F27" s="40">
        <v>91</v>
      </c>
      <c r="G27" s="38" t="s">
        <v>1249</v>
      </c>
      <c r="H27" s="34">
        <f>IFERROR(_xlfn.XLOOKUP(G27,Index!$A:$A,Index!$B:$B),"")</f>
        <v>5479.32</v>
      </c>
    </row>
    <row r="28" spans="1:8" x14ac:dyDescent="0.25">
      <c r="B28" s="26"/>
      <c r="C28" s="110">
        <v>8</v>
      </c>
      <c r="D28" s="110">
        <v>200</v>
      </c>
      <c r="E28" s="35">
        <v>350</v>
      </c>
      <c r="F28" s="40">
        <v>159</v>
      </c>
      <c r="G28" s="38" t="s">
        <v>1250</v>
      </c>
      <c r="H28" s="34">
        <f>IFERROR(_xlfn.XLOOKUP(G28,Index!$A:$A,Index!$B:$B),"")</f>
        <v>7432.13</v>
      </c>
    </row>
    <row r="29" spans="1:8" x14ac:dyDescent="0.25">
      <c r="B29" s="26"/>
      <c r="C29" s="110">
        <v>10</v>
      </c>
      <c r="D29" s="110">
        <v>250</v>
      </c>
      <c r="E29" s="35">
        <v>480</v>
      </c>
      <c r="F29" s="40">
        <v>218</v>
      </c>
      <c r="G29" s="38" t="s">
        <v>1251</v>
      </c>
      <c r="H29" s="34">
        <f>IFERROR(_xlfn.XLOOKUP(G29,Index!$A:$A,Index!$B:$B),"")</f>
        <v>11488.69</v>
      </c>
    </row>
    <row r="30" spans="1:8" x14ac:dyDescent="0.25">
      <c r="B30" s="26"/>
      <c r="C30" s="110">
        <v>12</v>
      </c>
      <c r="D30" s="110">
        <v>300</v>
      </c>
      <c r="E30" s="35">
        <v>660</v>
      </c>
      <c r="F30" s="40">
        <v>299</v>
      </c>
      <c r="G30" s="38" t="s">
        <v>1252</v>
      </c>
      <c r="H30" s="34">
        <f>IFERROR(_xlfn.XLOOKUP(G30,Index!$A:$A,Index!$B:$B),"")</f>
        <v>18890.599999999999</v>
      </c>
    </row>
    <row r="31" spans="1:8" x14ac:dyDescent="0.25">
      <c r="A31" s="93"/>
      <c r="B31" s="27"/>
      <c r="C31" s="110">
        <v>14</v>
      </c>
      <c r="D31" s="110">
        <v>350</v>
      </c>
      <c r="E31" s="35">
        <v>790</v>
      </c>
      <c r="F31" s="40">
        <v>358</v>
      </c>
      <c r="G31" s="38" t="s">
        <v>1253</v>
      </c>
      <c r="H31" s="34">
        <f>IFERROR(_xlfn.XLOOKUP(G31,Index!$A:$A,Index!$B:$B),"")</f>
        <v>22284.34</v>
      </c>
    </row>
    <row r="33" spans="1:8" ht="15.75" x14ac:dyDescent="0.25">
      <c r="A33" s="61" t="s">
        <v>1254</v>
      </c>
      <c r="B33" s="61" t="s">
        <v>98</v>
      </c>
      <c r="C33" s="14"/>
      <c r="D33" s="3"/>
      <c r="E33" s="8"/>
      <c r="F33" s="98"/>
      <c r="G33" s="99"/>
      <c r="H33" s="19"/>
    </row>
    <row r="34" spans="1:8" ht="15.75" x14ac:dyDescent="0.25">
      <c r="A34" s="48" t="s">
        <v>1210</v>
      </c>
      <c r="B34" s="11"/>
      <c r="C34" s="4"/>
      <c r="D34" s="4"/>
      <c r="E34" s="5"/>
      <c r="F34" s="98"/>
      <c r="G34" s="4"/>
      <c r="H34" s="19"/>
    </row>
    <row r="35" spans="1:8" ht="24" x14ac:dyDescent="0.25">
      <c r="A35" s="25" t="s">
        <v>31</v>
      </c>
      <c r="B35" s="28" t="s">
        <v>32</v>
      </c>
      <c r="C35" s="22" t="s">
        <v>34</v>
      </c>
      <c r="D35" s="22"/>
      <c r="E35" s="23" t="s">
        <v>35</v>
      </c>
      <c r="F35" s="23"/>
      <c r="G35" s="42" t="s">
        <v>36</v>
      </c>
      <c r="H35" s="24" t="s">
        <v>37</v>
      </c>
    </row>
    <row r="36" spans="1:8" x14ac:dyDescent="0.25">
      <c r="A36" s="32"/>
      <c r="B36" s="32"/>
      <c r="C36" s="33" t="s">
        <v>40</v>
      </c>
      <c r="D36" s="33" t="s">
        <v>41</v>
      </c>
      <c r="E36" s="33" t="s">
        <v>42</v>
      </c>
      <c r="F36" s="39" t="s">
        <v>43</v>
      </c>
      <c r="G36" s="33"/>
      <c r="H36" s="41"/>
    </row>
    <row r="37" spans="1:8" x14ac:dyDescent="0.25">
      <c r="A37" s="26">
        <v>722</v>
      </c>
      <c r="B37" s="26" t="s">
        <v>518</v>
      </c>
      <c r="C37" s="110">
        <v>2</v>
      </c>
      <c r="D37" s="110">
        <v>50</v>
      </c>
      <c r="E37" s="35">
        <v>23</v>
      </c>
      <c r="F37" s="40">
        <v>10.4</v>
      </c>
      <c r="G37" s="38" t="s">
        <v>1255</v>
      </c>
      <c r="H37" s="34">
        <f>IFERROR(_xlfn.XLOOKUP(G37,Index!$A:$A,Index!$B:$B),"")</f>
        <v>2755.54</v>
      </c>
    </row>
    <row r="38" spans="1:8" x14ac:dyDescent="0.25">
      <c r="B38" s="26"/>
      <c r="C38" s="110" t="s">
        <v>139</v>
      </c>
      <c r="D38" s="110">
        <v>65</v>
      </c>
      <c r="E38" s="35">
        <v>24</v>
      </c>
      <c r="F38" s="40">
        <v>11</v>
      </c>
      <c r="G38" s="38" t="s">
        <v>1256</v>
      </c>
      <c r="H38" s="34">
        <f>IFERROR(_xlfn.XLOOKUP(G38,Index!$A:$A,Index!$B:$B),"")</f>
        <v>3347.23</v>
      </c>
    </row>
    <row r="39" spans="1:8" x14ac:dyDescent="0.25">
      <c r="B39" s="26"/>
      <c r="C39" s="110">
        <v>3</v>
      </c>
      <c r="D39" s="110">
        <v>80</v>
      </c>
      <c r="E39" s="35">
        <v>33</v>
      </c>
      <c r="F39" s="40">
        <v>15</v>
      </c>
      <c r="G39" s="38" t="s">
        <v>3076</v>
      </c>
      <c r="H39" s="34">
        <f>H38*1.35</f>
        <v>4518.7605000000003</v>
      </c>
    </row>
    <row r="40" spans="1:8" x14ac:dyDescent="0.25">
      <c r="B40" s="26"/>
      <c r="C40" s="110">
        <v>4</v>
      </c>
      <c r="D40" s="110">
        <v>100</v>
      </c>
      <c r="E40" s="35">
        <v>84</v>
      </c>
      <c r="F40" s="40">
        <v>38</v>
      </c>
      <c r="G40" s="38" t="s">
        <v>1257</v>
      </c>
      <c r="H40" s="34">
        <f>IFERROR(_xlfn.XLOOKUP(G40,Index!$A:$A,Index!$B:$B),"")</f>
        <v>6909.47</v>
      </c>
    </row>
    <row r="41" spans="1:8" x14ac:dyDescent="0.25">
      <c r="B41" s="26"/>
      <c r="C41" s="110">
        <v>5</v>
      </c>
      <c r="D41" s="110">
        <v>125</v>
      </c>
      <c r="E41" s="35">
        <v>124</v>
      </c>
      <c r="F41" s="40">
        <v>56</v>
      </c>
      <c r="G41" s="38" t="s">
        <v>1258</v>
      </c>
      <c r="H41" s="34">
        <f>IFERROR(_xlfn.XLOOKUP(G41,Index!$A:$A,Index!$B:$B),"")</f>
        <v>7986.07</v>
      </c>
    </row>
    <row r="42" spans="1:8" x14ac:dyDescent="0.25">
      <c r="B42" s="26"/>
      <c r="C42" s="110">
        <v>6</v>
      </c>
      <c r="D42" s="110">
        <v>150</v>
      </c>
      <c r="E42" s="35">
        <v>156</v>
      </c>
      <c r="F42" s="40">
        <v>71</v>
      </c>
      <c r="G42" s="38" t="s">
        <v>1259</v>
      </c>
      <c r="H42" s="34">
        <f>IFERROR(_xlfn.XLOOKUP(G42,Index!$A:$A,Index!$B:$B),"")</f>
        <v>10357.34</v>
      </c>
    </row>
    <row r="43" spans="1:8" x14ac:dyDescent="0.25">
      <c r="B43" s="26"/>
      <c r="C43" s="110">
        <v>8</v>
      </c>
      <c r="D43" s="110">
        <v>200</v>
      </c>
      <c r="E43" s="35">
        <v>300</v>
      </c>
      <c r="F43" s="40">
        <v>136</v>
      </c>
      <c r="G43" s="38" t="s">
        <v>1260</v>
      </c>
      <c r="H43" s="34">
        <f>IFERROR(_xlfn.XLOOKUP(G43,Index!$A:$A,Index!$B:$B),"")</f>
        <v>13591.73</v>
      </c>
    </row>
    <row r="44" spans="1:8" x14ac:dyDescent="0.25">
      <c r="B44" s="26"/>
      <c r="C44" s="110">
        <v>10</v>
      </c>
      <c r="D44" s="110">
        <v>250</v>
      </c>
      <c r="E44" s="35">
        <v>392</v>
      </c>
      <c r="F44" s="40">
        <v>178</v>
      </c>
      <c r="G44" s="38" t="s">
        <v>1261</v>
      </c>
      <c r="H44" s="34">
        <f>IFERROR(_xlfn.XLOOKUP(G44,Index!$A:$A,Index!$B:$B),"")</f>
        <v>22325.02</v>
      </c>
    </row>
    <row r="45" spans="1:8" x14ac:dyDescent="0.25">
      <c r="B45" s="26"/>
      <c r="C45" s="111">
        <v>12</v>
      </c>
      <c r="D45" s="110">
        <v>300</v>
      </c>
      <c r="E45" s="35">
        <v>496</v>
      </c>
      <c r="F45" s="40">
        <v>225</v>
      </c>
      <c r="G45" s="38" t="s">
        <v>1262</v>
      </c>
      <c r="H45" s="34">
        <f>IFERROR(_xlfn.XLOOKUP(G45,Index!$A:$A,Index!$B:$B),"")</f>
        <v>34504.68</v>
      </c>
    </row>
    <row r="46" spans="1:8" x14ac:dyDescent="0.25">
      <c r="B46" s="112"/>
      <c r="C46" s="111">
        <v>14</v>
      </c>
      <c r="D46" s="110">
        <v>350</v>
      </c>
      <c r="E46" s="35">
        <v>790</v>
      </c>
      <c r="F46" s="40">
        <v>358</v>
      </c>
      <c r="G46" s="38" t="s">
        <v>1263</v>
      </c>
      <c r="H46" s="34">
        <f>IFERROR(_xlfn.XLOOKUP(G46,Index!$A:$A,Index!$B:$B),"")</f>
        <v>41405</v>
      </c>
    </row>
    <row r="47" spans="1:8" x14ac:dyDescent="0.25">
      <c r="A47" s="93"/>
      <c r="B47" s="108"/>
      <c r="C47" s="111">
        <v>16</v>
      </c>
      <c r="D47" s="110">
        <v>400</v>
      </c>
      <c r="E47" s="35">
        <v>1580</v>
      </c>
      <c r="F47" s="40">
        <v>717</v>
      </c>
      <c r="G47" s="38" t="s">
        <v>1751</v>
      </c>
      <c r="H47" s="34">
        <f>IFERROR(_xlfn.XLOOKUP(G47,Index!$A:$A,Index!$B:$B),"")</f>
        <v>75159.39</v>
      </c>
    </row>
    <row r="49" spans="1:8" ht="15.75" x14ac:dyDescent="0.25">
      <c r="A49" s="61" t="s">
        <v>1264</v>
      </c>
      <c r="B49" s="61" t="s">
        <v>98</v>
      </c>
      <c r="C49" s="14"/>
      <c r="D49" s="3"/>
      <c r="E49" s="8"/>
      <c r="F49" s="98"/>
      <c r="G49" s="99"/>
      <c r="H49" s="19"/>
    </row>
    <row r="50" spans="1:8" ht="15.75" x14ac:dyDescent="0.25">
      <c r="A50" s="48" t="s">
        <v>1265</v>
      </c>
      <c r="B50" s="11"/>
      <c r="C50" s="4"/>
      <c r="D50" s="4"/>
      <c r="E50" s="5"/>
      <c r="F50" s="98"/>
      <c r="G50" s="4"/>
      <c r="H50" s="19"/>
    </row>
    <row r="51" spans="1:8" ht="24" x14ac:dyDescent="0.25">
      <c r="A51" s="25" t="s">
        <v>31</v>
      </c>
      <c r="B51" s="28" t="s">
        <v>32</v>
      </c>
      <c r="C51" s="22" t="s">
        <v>34</v>
      </c>
      <c r="D51" s="22"/>
      <c r="E51" s="23" t="s">
        <v>35</v>
      </c>
      <c r="F51" s="23"/>
      <c r="G51" s="42" t="s">
        <v>36</v>
      </c>
      <c r="H51" s="24" t="s">
        <v>37</v>
      </c>
    </row>
    <row r="52" spans="1:8" x14ac:dyDescent="0.25">
      <c r="A52" s="32"/>
      <c r="B52" s="32"/>
      <c r="C52" s="33" t="s">
        <v>40</v>
      </c>
      <c r="D52" s="33" t="s">
        <v>41</v>
      </c>
      <c r="E52" s="33" t="s">
        <v>42</v>
      </c>
      <c r="F52" s="39" t="s">
        <v>43</v>
      </c>
      <c r="G52" s="33"/>
      <c r="H52" s="41"/>
    </row>
    <row r="53" spans="1:8" x14ac:dyDescent="0.25">
      <c r="A53" s="26" t="s">
        <v>1266</v>
      </c>
      <c r="B53" s="26" t="s">
        <v>1267</v>
      </c>
      <c r="C53" s="110">
        <v>2</v>
      </c>
      <c r="D53" s="110">
        <v>50</v>
      </c>
      <c r="E53" s="35">
        <v>34</v>
      </c>
      <c r="F53" s="40">
        <v>15.4</v>
      </c>
      <c r="G53" s="38" t="s">
        <v>1268</v>
      </c>
      <c r="H53" s="34">
        <f>IFERROR(_xlfn.XLOOKUP(G53,Index!$A:$A,Index!$B:$B),"")</f>
        <v>2755.54</v>
      </c>
    </row>
    <row r="54" spans="1:8" x14ac:dyDescent="0.25">
      <c r="B54" s="26"/>
      <c r="C54" s="110" t="s">
        <v>139</v>
      </c>
      <c r="D54" s="110">
        <v>65</v>
      </c>
      <c r="E54" s="35">
        <v>40</v>
      </c>
      <c r="F54" s="40">
        <v>18</v>
      </c>
      <c r="G54" s="38" t="s">
        <v>1269</v>
      </c>
      <c r="H54" s="34">
        <f>IFERROR(_xlfn.XLOOKUP(G54,Index!$A:$A,Index!$B:$B),"")</f>
        <v>3347.23</v>
      </c>
    </row>
    <row r="55" spans="1:8" x14ac:dyDescent="0.25">
      <c r="B55" s="26"/>
      <c r="C55" s="110">
        <v>3</v>
      </c>
      <c r="D55" s="110">
        <v>80</v>
      </c>
      <c r="E55" s="35">
        <v>50</v>
      </c>
      <c r="F55" s="40">
        <v>23</v>
      </c>
      <c r="G55" s="38" t="s">
        <v>1270</v>
      </c>
      <c r="H55" s="34">
        <f>IFERROR(_xlfn.XLOOKUP(G55,Index!$A:$A,Index!$B:$B),"")</f>
        <v>3696.45</v>
      </c>
    </row>
    <row r="56" spans="1:8" x14ac:dyDescent="0.25">
      <c r="B56" s="26"/>
      <c r="C56" s="110">
        <v>4</v>
      </c>
      <c r="D56" s="110">
        <v>100</v>
      </c>
      <c r="E56" s="35">
        <v>100</v>
      </c>
      <c r="F56" s="40">
        <v>45</v>
      </c>
      <c r="G56" s="38" t="s">
        <v>1271</v>
      </c>
      <c r="H56" s="34">
        <f>IFERROR(_xlfn.XLOOKUP(G56,Index!$A:$A,Index!$B:$B),"")</f>
        <v>6909.47</v>
      </c>
    </row>
    <row r="57" spans="1:8" x14ac:dyDescent="0.25">
      <c r="B57" s="26"/>
      <c r="C57" s="110">
        <v>5</v>
      </c>
      <c r="D57" s="110">
        <v>125</v>
      </c>
      <c r="E57" s="35">
        <v>155</v>
      </c>
      <c r="F57" s="40">
        <v>70</v>
      </c>
      <c r="G57" s="38" t="s">
        <v>1272</v>
      </c>
      <c r="H57" s="34">
        <f>IFERROR(_xlfn.XLOOKUP(G57,Index!$A:$A,Index!$B:$B),"")</f>
        <v>7986.07</v>
      </c>
    </row>
    <row r="58" spans="1:8" x14ac:dyDescent="0.25">
      <c r="B58" s="26"/>
      <c r="C58" s="110">
        <v>6</v>
      </c>
      <c r="D58" s="110">
        <v>150</v>
      </c>
      <c r="E58" s="35">
        <v>200</v>
      </c>
      <c r="F58" s="40">
        <v>91</v>
      </c>
      <c r="G58" s="38" t="s">
        <v>1273</v>
      </c>
      <c r="H58" s="34">
        <f>IFERROR(_xlfn.XLOOKUP(G58,Index!$A:$A,Index!$B:$B),"")</f>
        <v>10357.34</v>
      </c>
    </row>
    <row r="59" spans="1:8" x14ac:dyDescent="0.25">
      <c r="B59" s="26"/>
      <c r="C59" s="110">
        <v>8</v>
      </c>
      <c r="D59" s="110">
        <v>200</v>
      </c>
      <c r="E59" s="35">
        <v>350</v>
      </c>
      <c r="F59" s="40">
        <v>159</v>
      </c>
      <c r="G59" s="38" t="s">
        <v>1274</v>
      </c>
      <c r="H59" s="34">
        <f>IFERROR(_xlfn.XLOOKUP(G59,Index!$A:$A,Index!$B:$B),"")</f>
        <v>13591.73</v>
      </c>
    </row>
    <row r="60" spans="1:8" x14ac:dyDescent="0.25">
      <c r="A60" s="93"/>
      <c r="B60" s="27"/>
      <c r="C60" s="110">
        <v>10</v>
      </c>
      <c r="D60" s="110">
        <v>250</v>
      </c>
      <c r="E60" s="35">
        <v>480</v>
      </c>
      <c r="F60" s="40">
        <v>218</v>
      </c>
      <c r="G60" s="38" t="s">
        <v>1275</v>
      </c>
      <c r="H60" s="34">
        <f>IFERROR(_xlfn.XLOOKUP(G60,Index!$A:$A,Index!$B:$B),"")</f>
        <v>22325.02</v>
      </c>
    </row>
  </sheetData>
  <conditionalFormatting sqref="F2:F3 D4:D5">
    <cfRule type="expression" dxfId="224" priority="16">
      <formula>D2="Not a valid item #"</formula>
    </cfRule>
    <cfRule type="expression" dxfId="223" priority="17">
      <formula>D2="Not in NPSLS"</formula>
    </cfRule>
    <cfRule type="expression" dxfId="222" priority="18">
      <formula>D2="Obsolete"</formula>
    </cfRule>
    <cfRule type="expression" dxfId="221" priority="19">
      <formula>D2=""</formula>
    </cfRule>
    <cfRule type="expression" dxfId="220" priority="20">
      <formula>D2="List Price"</formula>
    </cfRule>
  </conditionalFormatting>
  <conditionalFormatting sqref="F18:F19 D20:D21">
    <cfRule type="expression" dxfId="219" priority="11">
      <formula>D18="Not a valid item #"</formula>
    </cfRule>
    <cfRule type="expression" dxfId="218" priority="12">
      <formula>D18="Not in NPSLS"</formula>
    </cfRule>
    <cfRule type="expression" dxfId="217" priority="13">
      <formula>D18="Obsolete"</formula>
    </cfRule>
    <cfRule type="expression" dxfId="216" priority="14">
      <formula>D18=""</formula>
    </cfRule>
    <cfRule type="expression" dxfId="215" priority="15">
      <formula>D18="List Price"</formula>
    </cfRule>
  </conditionalFormatting>
  <conditionalFormatting sqref="F33:F34 D35:D36">
    <cfRule type="expression" dxfId="214" priority="6">
      <formula>D33="Not a valid item #"</formula>
    </cfRule>
    <cfRule type="expression" dxfId="213" priority="7">
      <formula>D33="Not in NPSLS"</formula>
    </cfRule>
    <cfRule type="expression" dxfId="212" priority="8">
      <formula>D33="Obsolete"</formula>
    </cfRule>
    <cfRule type="expression" dxfId="211" priority="9">
      <formula>D33=""</formula>
    </cfRule>
    <cfRule type="expression" dxfId="210" priority="10">
      <formula>D33="List Price"</formula>
    </cfRule>
  </conditionalFormatting>
  <conditionalFormatting sqref="F49:F50 D51:D52">
    <cfRule type="expression" dxfId="209" priority="1">
      <formula>D49="Not a valid item #"</formula>
    </cfRule>
    <cfRule type="expression" dxfId="208" priority="2">
      <formula>D49="Not in NPSLS"</formula>
    </cfRule>
    <cfRule type="expression" dxfId="207" priority="3">
      <formula>D49="Obsolete"</formula>
    </cfRule>
    <cfRule type="expression" dxfId="206" priority="4">
      <formula>D49=""</formula>
    </cfRule>
    <cfRule type="expression" dxfId="205" priority="5">
      <formula>D49="List Price"</formula>
    </cfRule>
  </conditionalFormatting>
  <hyperlinks>
    <hyperlink ref="A1" location="'Table of Contents'!A1" display="Return Home" xr:uid="{A886D49A-6399-4A6D-9051-6355A5F5EF4D}"/>
  </hyperlink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EF99-85EA-4849-9636-E1D592834652}">
  <sheetPr codeName="Sheet15"/>
  <dimension ref="A1:K125"/>
  <sheetViews>
    <sheetView showGridLines="0" zoomScale="80" zoomScaleNormal="80" workbookViewId="0"/>
  </sheetViews>
  <sheetFormatPr defaultColWidth="8.85546875" defaultRowHeight="15" x14ac:dyDescent="0.25"/>
  <cols>
    <col min="1" max="1" width="18.7109375" customWidth="1"/>
    <col min="2" max="2" width="29.140625" bestFit="1" customWidth="1"/>
    <col min="3" max="4" width="9.85546875" customWidth="1"/>
    <col min="5" max="5" width="12.28515625" customWidth="1"/>
    <col min="6" max="6" width="11.28515625" customWidth="1"/>
    <col min="9" max="9" width="10.28515625" customWidth="1"/>
    <col min="10" max="10" width="14" customWidth="1"/>
    <col min="11" max="11" width="14.42578125" customWidth="1"/>
    <col min="12" max="13" width="11.28515625" bestFit="1" customWidth="1"/>
    <col min="14" max="14" width="13.28515625" bestFit="1" customWidth="1"/>
    <col min="15" max="15" width="10.85546875" bestFit="1" customWidth="1"/>
    <col min="16" max="16" width="11.28515625" bestFit="1" customWidth="1"/>
    <col min="17" max="17" width="10.28515625" bestFit="1" customWidth="1"/>
  </cols>
  <sheetData>
    <row r="1" spans="1:10" x14ac:dyDescent="0.25">
      <c r="A1" s="201" t="s">
        <v>3074</v>
      </c>
    </row>
    <row r="2" spans="1:10" ht="15.75" x14ac:dyDescent="0.25">
      <c r="A2" s="61" t="s">
        <v>1276</v>
      </c>
      <c r="B2" s="61" t="s">
        <v>231</v>
      </c>
      <c r="C2" s="14"/>
      <c r="D2" s="14"/>
      <c r="E2" s="14"/>
      <c r="F2" s="3"/>
      <c r="G2" s="8"/>
      <c r="H2" s="98"/>
      <c r="I2" s="99"/>
      <c r="J2" s="19"/>
    </row>
    <row r="3" spans="1:10" ht="15.75" x14ac:dyDescent="0.25">
      <c r="A3" s="48" t="s">
        <v>1277</v>
      </c>
      <c r="B3" s="11"/>
      <c r="C3" s="4"/>
      <c r="D3" s="4"/>
      <c r="E3" s="4"/>
      <c r="F3" s="4"/>
      <c r="G3" s="5"/>
      <c r="H3" s="98"/>
      <c r="I3" s="4"/>
      <c r="J3" s="19"/>
    </row>
    <row r="4" spans="1:10" ht="24" x14ac:dyDescent="0.25">
      <c r="A4" s="95" t="s">
        <v>31</v>
      </c>
      <c r="B4" s="286" t="s">
        <v>1278</v>
      </c>
      <c r="C4" s="287"/>
      <c r="D4" s="287"/>
      <c r="E4" s="280" t="s">
        <v>34</v>
      </c>
      <c r="F4" s="280"/>
      <c r="G4" s="280" t="s">
        <v>35</v>
      </c>
      <c r="H4" s="279"/>
      <c r="I4" s="42" t="s">
        <v>36</v>
      </c>
      <c r="J4" s="24" t="s">
        <v>37</v>
      </c>
    </row>
    <row r="5" spans="1:10" x14ac:dyDescent="0.25">
      <c r="A5" s="90"/>
      <c r="B5" s="116" t="s">
        <v>1279</v>
      </c>
      <c r="C5" s="117" t="s">
        <v>1280</v>
      </c>
      <c r="D5" s="117" t="s">
        <v>1281</v>
      </c>
      <c r="E5" s="33" t="s">
        <v>40</v>
      </c>
      <c r="F5" s="33" t="s">
        <v>41</v>
      </c>
      <c r="G5" s="33" t="s">
        <v>42</v>
      </c>
      <c r="H5" s="39" t="s">
        <v>43</v>
      </c>
      <c r="I5" s="33"/>
      <c r="J5" s="41"/>
    </row>
    <row r="6" spans="1:10" x14ac:dyDescent="0.25">
      <c r="A6" s="60" t="s">
        <v>1282</v>
      </c>
      <c r="B6" s="121" t="s">
        <v>1283</v>
      </c>
      <c r="C6" s="85" t="s">
        <v>1284</v>
      </c>
      <c r="D6" s="85" t="s">
        <v>1283</v>
      </c>
      <c r="E6" s="63">
        <v>2</v>
      </c>
      <c r="F6" s="91">
        <v>50</v>
      </c>
      <c r="G6" s="35">
        <v>4</v>
      </c>
      <c r="H6" s="40">
        <v>1.8</v>
      </c>
      <c r="I6" s="38" t="s">
        <v>1285</v>
      </c>
      <c r="J6" s="34">
        <f>IFERROR(_xlfn.XLOOKUP(I6,Index!$A:$A,Index!$B:$B),"")</f>
        <v>437.66</v>
      </c>
    </row>
    <row r="7" spans="1:10" x14ac:dyDescent="0.25">
      <c r="A7" s="26"/>
      <c r="B7" s="92"/>
      <c r="C7" s="30"/>
      <c r="D7" s="30"/>
      <c r="E7" s="63" t="s">
        <v>139</v>
      </c>
      <c r="F7" s="91">
        <v>65</v>
      </c>
      <c r="G7" s="35">
        <v>6</v>
      </c>
      <c r="H7" s="40">
        <v>2.7</v>
      </c>
      <c r="I7" s="38" t="s">
        <v>1286</v>
      </c>
      <c r="J7" s="34">
        <f>IFERROR(_xlfn.XLOOKUP(I7,Index!$A:$A,Index!$B:$B),"")</f>
        <v>507.82</v>
      </c>
    </row>
    <row r="8" spans="1:10" x14ac:dyDescent="0.25">
      <c r="A8" s="26"/>
      <c r="B8" s="92"/>
      <c r="C8" s="30"/>
      <c r="D8" s="30"/>
      <c r="E8" s="36">
        <v>3</v>
      </c>
      <c r="F8" s="91">
        <v>80</v>
      </c>
      <c r="G8" s="35">
        <v>8</v>
      </c>
      <c r="H8" s="40">
        <v>3.6</v>
      </c>
      <c r="I8" s="38" t="s">
        <v>1287</v>
      </c>
      <c r="J8" s="34">
        <f>IFERROR(_xlfn.XLOOKUP(I8,Index!$A:$A,Index!$B:$B),"")</f>
        <v>586.34</v>
      </c>
    </row>
    <row r="9" spans="1:10" x14ac:dyDescent="0.25">
      <c r="A9" s="112"/>
      <c r="B9" s="119"/>
      <c r="C9" s="112"/>
      <c r="D9" s="112"/>
      <c r="E9" s="36">
        <v>4</v>
      </c>
      <c r="F9" s="91">
        <v>100</v>
      </c>
      <c r="G9" s="35">
        <v>14</v>
      </c>
      <c r="H9" s="40">
        <v>6.4</v>
      </c>
      <c r="I9" s="38" t="s">
        <v>1288</v>
      </c>
      <c r="J9" s="34">
        <f>IFERROR(_xlfn.XLOOKUP(I9,Index!$A:$A,Index!$B:$B),"")</f>
        <v>752.57</v>
      </c>
    </row>
    <row r="10" spans="1:10" x14ac:dyDescent="0.25">
      <c r="A10" s="112"/>
      <c r="B10" s="119"/>
      <c r="C10" s="112"/>
      <c r="D10" s="112"/>
      <c r="E10" s="36">
        <v>5</v>
      </c>
      <c r="F10" s="91">
        <v>125</v>
      </c>
      <c r="G10" s="35">
        <v>18</v>
      </c>
      <c r="H10" s="40">
        <v>8.1999999999999993</v>
      </c>
      <c r="I10" s="38" t="s">
        <v>1289</v>
      </c>
      <c r="J10" s="34">
        <f>IFERROR(_xlfn.XLOOKUP(I10,Index!$A:$A,Index!$B:$B),"")</f>
        <v>1140.6600000000001</v>
      </c>
    </row>
    <row r="11" spans="1:10" x14ac:dyDescent="0.25">
      <c r="A11" s="112"/>
      <c r="B11" s="119"/>
      <c r="C11" s="112"/>
      <c r="D11" s="112"/>
      <c r="E11" s="36">
        <v>6</v>
      </c>
      <c r="F11" s="91">
        <v>150</v>
      </c>
      <c r="G11" s="35">
        <v>27</v>
      </c>
      <c r="H11" s="40">
        <v>12.2</v>
      </c>
      <c r="I11" s="38" t="s">
        <v>1290</v>
      </c>
      <c r="J11" s="34">
        <f>IFERROR(_xlfn.XLOOKUP(I11,Index!$A:$A,Index!$B:$B),"")</f>
        <v>1338.14</v>
      </c>
    </row>
    <row r="12" spans="1:10" x14ac:dyDescent="0.25">
      <c r="A12" s="112"/>
      <c r="B12" s="119"/>
      <c r="C12" s="112"/>
      <c r="D12" s="112"/>
      <c r="E12" s="36">
        <v>8</v>
      </c>
      <c r="F12" s="91">
        <v>200</v>
      </c>
      <c r="G12" s="35">
        <v>50</v>
      </c>
      <c r="H12" s="40">
        <v>23</v>
      </c>
      <c r="I12" s="38" t="s">
        <v>1291</v>
      </c>
      <c r="J12" s="34">
        <f>IFERROR(_xlfn.XLOOKUP(I12,Index!$A:$A,Index!$B:$B),"")</f>
        <v>2731.14</v>
      </c>
    </row>
    <row r="13" spans="1:10" x14ac:dyDescent="0.25">
      <c r="A13" s="112"/>
      <c r="B13" s="119"/>
      <c r="C13" s="112"/>
      <c r="D13" s="112"/>
      <c r="E13" s="36">
        <v>10</v>
      </c>
      <c r="F13" s="91">
        <v>250</v>
      </c>
      <c r="G13" s="35">
        <v>70</v>
      </c>
      <c r="H13" s="40">
        <v>32</v>
      </c>
      <c r="I13" s="38" t="s">
        <v>1292</v>
      </c>
      <c r="J13" s="34">
        <f>IFERROR(_xlfn.XLOOKUP(I13,Index!$A:$A,Index!$B:$B),"")</f>
        <v>4492.4399999999996</v>
      </c>
    </row>
    <row r="14" spans="1:10" x14ac:dyDescent="0.25">
      <c r="A14" s="112"/>
      <c r="B14" s="119"/>
      <c r="C14" s="112"/>
      <c r="D14" s="112"/>
      <c r="E14" s="36">
        <v>12</v>
      </c>
      <c r="F14" s="91">
        <v>300</v>
      </c>
      <c r="G14" s="35">
        <v>108</v>
      </c>
      <c r="H14" s="40">
        <v>49</v>
      </c>
      <c r="I14" s="38" t="s">
        <v>1293</v>
      </c>
      <c r="J14" s="34">
        <f>IFERROR(_xlfn.XLOOKUP(I14,Index!$A:$A,Index!$B:$B),"")</f>
        <v>6110.4</v>
      </c>
    </row>
    <row r="15" spans="1:10" x14ac:dyDescent="0.25">
      <c r="A15" s="112"/>
      <c r="B15" s="119"/>
      <c r="C15" s="112"/>
      <c r="D15" s="112"/>
      <c r="E15" s="36">
        <v>14</v>
      </c>
      <c r="F15" s="91">
        <v>350</v>
      </c>
      <c r="G15" s="35">
        <v>170</v>
      </c>
      <c r="H15" s="40">
        <v>77</v>
      </c>
      <c r="I15" s="38" t="s">
        <v>1294</v>
      </c>
      <c r="J15" s="34">
        <f>IFERROR(_xlfn.XLOOKUP(I15,Index!$A:$A,Index!$B:$B),"")</f>
        <v>11243.33</v>
      </c>
    </row>
    <row r="16" spans="1:10" x14ac:dyDescent="0.25">
      <c r="A16" s="112"/>
      <c r="B16" s="119"/>
      <c r="C16" s="112"/>
      <c r="D16" s="112"/>
      <c r="E16" s="36">
        <v>16</v>
      </c>
      <c r="F16" s="91">
        <v>400</v>
      </c>
      <c r="G16" s="35">
        <v>225</v>
      </c>
      <c r="H16" s="40">
        <v>102</v>
      </c>
      <c r="I16" s="38" t="s">
        <v>1295</v>
      </c>
      <c r="J16" s="34">
        <f>IFERROR(_xlfn.XLOOKUP(I16,Index!$A:$A,Index!$B:$B),"")</f>
        <v>15224.91</v>
      </c>
    </row>
    <row r="17" spans="1:11" x14ac:dyDescent="0.25">
      <c r="A17" s="112"/>
      <c r="B17" s="119"/>
      <c r="C17" s="112"/>
      <c r="D17" s="112"/>
      <c r="E17" s="36">
        <v>18</v>
      </c>
      <c r="F17" s="91">
        <v>450</v>
      </c>
      <c r="G17" s="35">
        <v>260</v>
      </c>
      <c r="H17" s="40">
        <v>118</v>
      </c>
      <c r="I17" s="38" t="s">
        <v>1296</v>
      </c>
      <c r="J17" s="34">
        <f>IFERROR(_xlfn.XLOOKUP(I17,Index!$A:$A,Index!$B:$B),"")</f>
        <v>19235.490000000002</v>
      </c>
    </row>
    <row r="18" spans="1:11" x14ac:dyDescent="0.25">
      <c r="A18" s="112"/>
      <c r="B18" s="119"/>
      <c r="C18" s="112"/>
      <c r="D18" s="112"/>
      <c r="E18" s="36">
        <v>20</v>
      </c>
      <c r="F18" s="91">
        <v>500</v>
      </c>
      <c r="G18" s="35">
        <v>300</v>
      </c>
      <c r="H18" s="40">
        <v>136</v>
      </c>
      <c r="I18" s="38" t="s">
        <v>1297</v>
      </c>
      <c r="J18" s="34">
        <f>IFERROR(_xlfn.XLOOKUP(I18,Index!$A:$A,Index!$B:$B),"")</f>
        <v>20973.919999999998</v>
      </c>
    </row>
    <row r="19" spans="1:11" x14ac:dyDescent="0.25">
      <c r="A19" s="112"/>
      <c r="B19" s="119"/>
      <c r="C19" s="112"/>
      <c r="D19" s="112"/>
      <c r="E19" s="36">
        <v>24</v>
      </c>
      <c r="F19" s="91">
        <v>600</v>
      </c>
      <c r="G19" s="35">
        <v>480</v>
      </c>
      <c r="H19" s="40">
        <v>218</v>
      </c>
      <c r="I19" s="38" t="s">
        <v>1298</v>
      </c>
      <c r="J19" s="34">
        <f>IFERROR(_xlfn.XLOOKUP(I19,Index!$A:$A,Index!$B:$B),"")</f>
        <v>29149.119999999999</v>
      </c>
    </row>
    <row r="20" spans="1:11" x14ac:dyDescent="0.25">
      <c r="A20" s="112"/>
      <c r="B20" s="119"/>
      <c r="C20" s="120"/>
      <c r="D20" s="108"/>
      <c r="E20" s="107">
        <v>30</v>
      </c>
      <c r="F20" s="91">
        <v>750</v>
      </c>
      <c r="G20" s="35">
        <v>1050</v>
      </c>
      <c r="H20" s="40">
        <v>476</v>
      </c>
      <c r="I20" s="38" t="s">
        <v>1299</v>
      </c>
      <c r="J20" s="34">
        <f>IFERROR(_xlfn.XLOOKUP(I20,Index!$A:$A,Index!$B:$B),"")</f>
        <v>56309.71</v>
      </c>
    </row>
    <row r="22" spans="1:11" ht="15.75" x14ac:dyDescent="0.25">
      <c r="A22" s="61" t="s">
        <v>1303</v>
      </c>
      <c r="B22" s="61" t="s">
        <v>231</v>
      </c>
      <c r="C22" s="14"/>
      <c r="D22" s="14"/>
      <c r="E22" s="14"/>
      <c r="F22" s="3"/>
      <c r="G22" s="8"/>
      <c r="H22" s="98"/>
      <c r="I22" s="99"/>
      <c r="J22" s="19"/>
    </row>
    <row r="23" spans="1:11" ht="15.75" x14ac:dyDescent="0.25">
      <c r="A23" s="48" t="s">
        <v>1304</v>
      </c>
      <c r="B23" s="11"/>
      <c r="C23" s="4"/>
      <c r="D23" s="4"/>
      <c r="E23" s="4"/>
      <c r="F23" s="4"/>
      <c r="G23" s="5"/>
      <c r="H23" s="98"/>
      <c r="I23" s="4"/>
      <c r="J23" s="19"/>
    </row>
    <row r="24" spans="1:11" ht="24" x14ac:dyDescent="0.25">
      <c r="A24" s="95" t="s">
        <v>31</v>
      </c>
      <c r="B24" s="286" t="s">
        <v>1278</v>
      </c>
      <c r="C24" s="287"/>
      <c r="D24" s="287"/>
      <c r="E24" s="278" t="s">
        <v>34</v>
      </c>
      <c r="F24" s="279"/>
      <c r="G24" s="280" t="s">
        <v>35</v>
      </c>
      <c r="H24" s="279"/>
      <c r="I24" s="42" t="s">
        <v>36</v>
      </c>
      <c r="J24" s="24" t="s">
        <v>37</v>
      </c>
    </row>
    <row r="25" spans="1:11" x14ac:dyDescent="0.25">
      <c r="A25" s="90"/>
      <c r="B25" s="116" t="s">
        <v>1279</v>
      </c>
      <c r="C25" s="117" t="s">
        <v>1280</v>
      </c>
      <c r="D25" s="117" t="s">
        <v>1281</v>
      </c>
      <c r="E25" s="33" t="s">
        <v>40</v>
      </c>
      <c r="F25" s="33" t="s">
        <v>41</v>
      </c>
      <c r="G25" s="33" t="s">
        <v>42</v>
      </c>
      <c r="H25" s="39" t="s">
        <v>43</v>
      </c>
      <c r="I25" s="33"/>
      <c r="J25" s="41"/>
    </row>
    <row r="26" spans="1:11" x14ac:dyDescent="0.25">
      <c r="A26" s="60" t="s">
        <v>1305</v>
      </c>
      <c r="B26" s="121" t="s">
        <v>1283</v>
      </c>
      <c r="C26" s="85" t="s">
        <v>1284</v>
      </c>
      <c r="D26" s="85" t="s">
        <v>1283</v>
      </c>
      <c r="E26" s="63">
        <v>2</v>
      </c>
      <c r="F26" s="91">
        <v>50</v>
      </c>
      <c r="G26" s="35">
        <v>4</v>
      </c>
      <c r="H26" s="40">
        <v>1.8</v>
      </c>
      <c r="I26" s="38" t="s">
        <v>1306</v>
      </c>
      <c r="J26" s="34">
        <f>IFERROR(_xlfn.XLOOKUP(I26,Index!$A:$A,Index!$B:$B),"")</f>
        <v>277.35000000000002</v>
      </c>
      <c r="K26" s="203"/>
    </row>
    <row r="27" spans="1:11" x14ac:dyDescent="0.25">
      <c r="A27" s="26"/>
      <c r="B27" s="92"/>
      <c r="C27" s="30"/>
      <c r="D27" s="30"/>
      <c r="E27" s="63" t="s">
        <v>139</v>
      </c>
      <c r="F27" s="91">
        <v>65</v>
      </c>
      <c r="G27" s="35">
        <v>6</v>
      </c>
      <c r="H27" s="40">
        <v>2.7</v>
      </c>
      <c r="I27" s="38" t="s">
        <v>1307</v>
      </c>
      <c r="J27" s="34">
        <f>IFERROR(_xlfn.XLOOKUP(I27,Index!$A:$A,Index!$B:$B),"")</f>
        <v>320.42</v>
      </c>
      <c r="K27" s="203"/>
    </row>
    <row r="28" spans="1:11" x14ac:dyDescent="0.25">
      <c r="A28" s="26"/>
      <c r="B28" s="92"/>
      <c r="C28" s="30"/>
      <c r="D28" s="30"/>
      <c r="E28" s="36">
        <v>3</v>
      </c>
      <c r="F28" s="91">
        <v>80</v>
      </c>
      <c r="G28" s="35">
        <v>8</v>
      </c>
      <c r="H28" s="40">
        <v>3.6</v>
      </c>
      <c r="I28" s="38" t="s">
        <v>1308</v>
      </c>
      <c r="J28" s="34">
        <f>IFERROR(_xlfn.XLOOKUP(I28,Index!$A:$A,Index!$B:$B),"")</f>
        <v>369.77</v>
      </c>
      <c r="K28" s="203"/>
    </row>
    <row r="29" spans="1:11" x14ac:dyDescent="0.25">
      <c r="A29" s="112"/>
      <c r="B29" s="119"/>
      <c r="C29" s="112"/>
      <c r="D29" s="112"/>
      <c r="E29" s="36">
        <v>4</v>
      </c>
      <c r="F29" s="91">
        <v>100</v>
      </c>
      <c r="G29" s="35">
        <v>14</v>
      </c>
      <c r="H29" s="40">
        <v>6.4</v>
      </c>
      <c r="I29" s="38" t="s">
        <v>1309</v>
      </c>
      <c r="J29" s="34">
        <f>IFERROR(_xlfn.XLOOKUP(I29,Index!$A:$A,Index!$B:$B),"")</f>
        <v>476.34</v>
      </c>
      <c r="K29" s="203"/>
    </row>
    <row r="30" spans="1:11" x14ac:dyDescent="0.25">
      <c r="A30" s="112"/>
      <c r="B30" s="119"/>
      <c r="C30" s="112"/>
      <c r="D30" s="112"/>
      <c r="E30" s="36">
        <v>5</v>
      </c>
      <c r="F30" s="91">
        <v>125</v>
      </c>
      <c r="G30" s="35">
        <v>18</v>
      </c>
      <c r="H30" s="40">
        <v>8.1999999999999993</v>
      </c>
      <c r="I30" s="38" t="s">
        <v>1310</v>
      </c>
      <c r="J30" s="34">
        <f>IFERROR(_xlfn.XLOOKUP(I30,Index!$A:$A,Index!$B:$B),"")</f>
        <v>719.99</v>
      </c>
      <c r="K30" s="203"/>
    </row>
    <row r="31" spans="1:11" x14ac:dyDescent="0.25">
      <c r="A31" s="112"/>
      <c r="B31" s="119"/>
      <c r="C31" s="112"/>
      <c r="D31" s="112"/>
      <c r="E31" s="36">
        <v>6</v>
      </c>
      <c r="F31" s="91">
        <v>150</v>
      </c>
      <c r="G31" s="35">
        <v>27</v>
      </c>
      <c r="H31" s="40">
        <v>12.2</v>
      </c>
      <c r="I31" s="38" t="s">
        <v>1311</v>
      </c>
      <c r="J31" s="34">
        <f>IFERROR(_xlfn.XLOOKUP(I31,Index!$A:$A,Index!$B:$B),"")</f>
        <v>844.56</v>
      </c>
      <c r="K31" s="203"/>
    </row>
    <row r="32" spans="1:11" x14ac:dyDescent="0.25">
      <c r="A32" s="112"/>
      <c r="B32" s="119"/>
      <c r="C32" s="112"/>
      <c r="D32" s="112"/>
      <c r="E32" s="36">
        <v>8</v>
      </c>
      <c r="F32" s="91">
        <v>200</v>
      </c>
      <c r="G32" s="35">
        <v>50</v>
      </c>
      <c r="H32" s="40">
        <v>23</v>
      </c>
      <c r="I32" s="38" t="s">
        <v>1312</v>
      </c>
      <c r="J32" s="34">
        <f>IFERROR(_xlfn.XLOOKUP(I32,Index!$A:$A,Index!$B:$B),"")</f>
        <v>1723.61</v>
      </c>
      <c r="K32" s="203"/>
    </row>
    <row r="33" spans="1:11" x14ac:dyDescent="0.25">
      <c r="A33" s="112"/>
      <c r="B33" s="119"/>
      <c r="C33" s="112"/>
      <c r="D33" s="112"/>
      <c r="E33" s="36">
        <v>10</v>
      </c>
      <c r="F33" s="91">
        <v>250</v>
      </c>
      <c r="G33" s="35">
        <v>70</v>
      </c>
      <c r="H33" s="40">
        <v>32</v>
      </c>
      <c r="I33" s="38" t="s">
        <v>1313</v>
      </c>
      <c r="J33" s="34">
        <f>IFERROR(_xlfn.XLOOKUP(I33,Index!$A:$A,Index!$B:$B),"")</f>
        <v>2836.09</v>
      </c>
      <c r="K33" s="203"/>
    </row>
    <row r="34" spans="1:11" x14ac:dyDescent="0.25">
      <c r="A34" s="108"/>
      <c r="B34" s="114"/>
      <c r="C34" s="108"/>
      <c r="D34" s="108"/>
      <c r="E34" s="36">
        <v>12</v>
      </c>
      <c r="F34" s="91">
        <v>300</v>
      </c>
      <c r="G34" s="35">
        <v>108</v>
      </c>
      <c r="H34" s="40">
        <v>49</v>
      </c>
      <c r="I34" s="38" t="s">
        <v>1314</v>
      </c>
      <c r="J34" s="34">
        <f>IFERROR(_xlfn.XLOOKUP(I34,Index!$A:$A,Index!$B:$B),"")</f>
        <v>3857.74</v>
      </c>
      <c r="K34" s="203"/>
    </row>
    <row r="35" spans="1:11" x14ac:dyDescent="0.25">
      <c r="E35" s="187"/>
      <c r="F35" s="127"/>
      <c r="G35" s="4"/>
      <c r="H35" s="19"/>
      <c r="I35" s="19"/>
      <c r="J35" s="81"/>
    </row>
    <row r="37" spans="1:11" ht="15.75" x14ac:dyDescent="0.25">
      <c r="A37" s="61" t="s">
        <v>1315</v>
      </c>
      <c r="B37" s="61" t="s">
        <v>231</v>
      </c>
      <c r="C37" s="14"/>
      <c r="D37" s="14"/>
      <c r="E37" s="14"/>
      <c r="F37" s="3"/>
      <c r="G37" s="8"/>
      <c r="H37" s="98"/>
      <c r="I37" s="99"/>
      <c r="J37" s="19"/>
    </row>
    <row r="38" spans="1:11" ht="15.75" x14ac:dyDescent="0.25">
      <c r="A38" s="48" t="s">
        <v>1316</v>
      </c>
      <c r="B38" s="11"/>
      <c r="C38" s="4"/>
      <c r="D38" s="4"/>
      <c r="E38" s="4"/>
      <c r="F38" s="4"/>
      <c r="G38" s="5"/>
      <c r="H38" s="98"/>
      <c r="I38" s="4"/>
      <c r="J38" s="19"/>
    </row>
    <row r="39" spans="1:11" ht="24" x14ac:dyDescent="0.25">
      <c r="A39" s="95" t="s">
        <v>31</v>
      </c>
      <c r="B39" s="286" t="s">
        <v>1278</v>
      </c>
      <c r="C39" s="287"/>
      <c r="D39" s="287"/>
      <c r="E39" s="278" t="s">
        <v>34</v>
      </c>
      <c r="F39" s="279"/>
      <c r="G39" s="280" t="s">
        <v>35</v>
      </c>
      <c r="H39" s="279"/>
      <c r="I39" s="42" t="s">
        <v>36</v>
      </c>
      <c r="J39" s="24" t="s">
        <v>37</v>
      </c>
    </row>
    <row r="40" spans="1:11" x14ac:dyDescent="0.25">
      <c r="A40" s="32"/>
      <c r="B40" s="116" t="s">
        <v>1279</v>
      </c>
      <c r="C40" s="117" t="s">
        <v>1280</v>
      </c>
      <c r="D40" s="117" t="s">
        <v>1281</v>
      </c>
      <c r="E40" s="33" t="s">
        <v>40</v>
      </c>
      <c r="F40" s="33" t="s">
        <v>41</v>
      </c>
      <c r="G40" s="33" t="s">
        <v>42</v>
      </c>
      <c r="H40" s="39" t="s">
        <v>43</v>
      </c>
      <c r="I40" s="33"/>
      <c r="J40" s="41"/>
    </row>
    <row r="41" spans="1:11" x14ac:dyDescent="0.25">
      <c r="A41" s="60" t="s">
        <v>1317</v>
      </c>
      <c r="B41" s="88" t="s">
        <v>1072</v>
      </c>
      <c r="C41" s="85" t="s">
        <v>1284</v>
      </c>
      <c r="D41" s="85" t="s">
        <v>1283</v>
      </c>
      <c r="E41" s="63">
        <v>4</v>
      </c>
      <c r="F41" s="91">
        <v>100</v>
      </c>
      <c r="G41" s="35">
        <v>15</v>
      </c>
      <c r="H41" s="40">
        <v>7</v>
      </c>
      <c r="I41" s="38" t="s">
        <v>1318</v>
      </c>
      <c r="J41" s="34">
        <f>IFERROR(_xlfn.XLOOKUP(I41,Index!$A:$A,Index!$B:$B),"")</f>
        <v>1245.8499999999999</v>
      </c>
    </row>
    <row r="42" spans="1:11" x14ac:dyDescent="0.25">
      <c r="A42" s="26"/>
      <c r="B42" s="26"/>
      <c r="C42" s="30"/>
      <c r="D42" s="30"/>
      <c r="E42" s="63">
        <v>6</v>
      </c>
      <c r="F42" s="91">
        <v>150</v>
      </c>
      <c r="G42" s="35">
        <v>33</v>
      </c>
      <c r="H42" s="40">
        <v>15</v>
      </c>
      <c r="I42" s="38" t="s">
        <v>1319</v>
      </c>
      <c r="J42" s="34">
        <f>IFERROR(_xlfn.XLOOKUP(I42,Index!$A:$A,Index!$B:$B),"")</f>
        <v>1980.89</v>
      </c>
    </row>
    <row r="43" spans="1:11" x14ac:dyDescent="0.25">
      <c r="A43" s="26"/>
      <c r="B43" s="26"/>
      <c r="C43" s="30"/>
      <c r="D43" s="30"/>
      <c r="E43" s="36">
        <v>8</v>
      </c>
      <c r="F43" s="91">
        <v>200</v>
      </c>
      <c r="G43" s="35">
        <v>58</v>
      </c>
      <c r="H43" s="40">
        <v>26</v>
      </c>
      <c r="I43" s="38" t="s">
        <v>3076</v>
      </c>
      <c r="J43" s="34">
        <f>J42*1.4</f>
        <v>2773.2460000000001</v>
      </c>
    </row>
    <row r="44" spans="1:11" x14ac:dyDescent="0.25">
      <c r="A44" s="112"/>
      <c r="B44" s="112"/>
      <c r="C44" s="112"/>
      <c r="D44" s="112"/>
      <c r="E44" s="36">
        <v>10</v>
      </c>
      <c r="F44" s="91">
        <v>250</v>
      </c>
      <c r="G44" s="35">
        <v>89</v>
      </c>
      <c r="H44" s="40">
        <v>40</v>
      </c>
      <c r="I44" s="38" t="s">
        <v>1320</v>
      </c>
      <c r="J44" s="34">
        <f>IFERROR(_xlfn.XLOOKUP(I44,Index!$A:$A,Index!$B:$B),"")</f>
        <v>4757.78</v>
      </c>
    </row>
    <row r="45" spans="1:11" x14ac:dyDescent="0.25">
      <c r="A45" s="108"/>
      <c r="B45" s="108"/>
      <c r="C45" s="108"/>
      <c r="D45" s="108"/>
      <c r="E45" s="36">
        <v>12</v>
      </c>
      <c r="F45" s="91">
        <v>300</v>
      </c>
      <c r="G45" s="35">
        <v>160</v>
      </c>
      <c r="H45" s="40">
        <v>73</v>
      </c>
      <c r="I45" s="38" t="s">
        <v>1321</v>
      </c>
      <c r="J45" s="34">
        <f>IFERROR(_xlfn.XLOOKUP(I45,Index!$A:$A,Index!$B:$B),"")</f>
        <v>6465.69</v>
      </c>
    </row>
    <row r="47" spans="1:11" x14ac:dyDescent="0.25">
      <c r="E47" s="187"/>
      <c r="F47" s="127"/>
      <c r="G47" s="4"/>
      <c r="H47" s="19"/>
      <c r="I47" s="19"/>
      <c r="J47" s="81"/>
    </row>
    <row r="48" spans="1:11" ht="15.75" x14ac:dyDescent="0.25">
      <c r="A48" s="61" t="s">
        <v>1322</v>
      </c>
      <c r="B48" s="61" t="s">
        <v>356</v>
      </c>
      <c r="C48" s="14"/>
      <c r="D48" s="14"/>
      <c r="E48" s="14"/>
      <c r="F48" s="3"/>
      <c r="G48" s="8"/>
      <c r="H48" s="98"/>
      <c r="I48" s="99"/>
      <c r="J48" s="19"/>
    </row>
    <row r="49" spans="1:11" ht="15.75" x14ac:dyDescent="0.25">
      <c r="A49" s="48" t="s">
        <v>1323</v>
      </c>
      <c r="B49" s="11"/>
      <c r="C49" s="4"/>
      <c r="D49" s="4"/>
      <c r="E49" s="4"/>
      <c r="F49" s="4"/>
      <c r="G49" s="5"/>
      <c r="H49" s="98"/>
      <c r="I49" s="4"/>
      <c r="J49" s="19"/>
    </row>
    <row r="50" spans="1:11" x14ac:dyDescent="0.25">
      <c r="A50" s="95" t="s">
        <v>31</v>
      </c>
      <c r="B50" s="125" t="s">
        <v>1055</v>
      </c>
      <c r="C50" s="286" t="s">
        <v>1278</v>
      </c>
      <c r="D50" s="287"/>
      <c r="E50" s="287"/>
      <c r="F50" s="278" t="s">
        <v>34</v>
      </c>
      <c r="G50" s="279"/>
      <c r="H50" s="280" t="s">
        <v>35</v>
      </c>
      <c r="I50" s="279"/>
      <c r="J50" s="42" t="s">
        <v>36</v>
      </c>
      <c r="K50" s="24" t="s">
        <v>37</v>
      </c>
    </row>
    <row r="51" spans="1:11" x14ac:dyDescent="0.25">
      <c r="A51" s="32"/>
      <c r="B51" s="116"/>
      <c r="C51" s="116" t="s">
        <v>1279</v>
      </c>
      <c r="D51" s="117" t="s">
        <v>1280</v>
      </c>
      <c r="E51" s="117" t="s">
        <v>1281</v>
      </c>
      <c r="F51" s="33" t="s">
        <v>40</v>
      </c>
      <c r="G51" s="33" t="s">
        <v>41</v>
      </c>
      <c r="H51" s="33" t="s">
        <v>42</v>
      </c>
      <c r="I51" s="39" t="s">
        <v>43</v>
      </c>
      <c r="J51" s="33"/>
      <c r="K51" s="41"/>
    </row>
    <row r="52" spans="1:11" x14ac:dyDescent="0.25">
      <c r="A52" s="60" t="s">
        <v>1324</v>
      </c>
      <c r="B52" s="60" t="s">
        <v>1325</v>
      </c>
      <c r="C52" s="88" t="s">
        <v>1283</v>
      </c>
      <c r="D52" s="85" t="s">
        <v>1284</v>
      </c>
      <c r="E52" s="85" t="s">
        <v>1283</v>
      </c>
      <c r="F52" s="63">
        <v>2</v>
      </c>
      <c r="G52" s="91">
        <v>50</v>
      </c>
      <c r="H52" s="35">
        <v>5</v>
      </c>
      <c r="I52" s="40">
        <v>2.2999999999999998</v>
      </c>
      <c r="J52" s="38" t="s">
        <v>1326</v>
      </c>
      <c r="K52" s="34">
        <f>IFERROR(_xlfn.XLOOKUP(J52,Index!$A:$A,Index!$B:$B),"")</f>
        <v>762.48</v>
      </c>
    </row>
    <row r="53" spans="1:11" x14ac:dyDescent="0.25">
      <c r="A53" s="26"/>
      <c r="B53" s="26"/>
      <c r="C53" s="26"/>
      <c r="D53" s="30"/>
      <c r="E53" s="30"/>
      <c r="F53" s="63" t="s">
        <v>139</v>
      </c>
      <c r="G53" s="91">
        <v>65</v>
      </c>
      <c r="H53" s="35">
        <v>8</v>
      </c>
      <c r="I53" s="40">
        <v>3.6</v>
      </c>
      <c r="J53" s="38" t="s">
        <v>1327</v>
      </c>
      <c r="K53" s="34">
        <f>IFERROR(_xlfn.XLOOKUP(J53,Index!$A:$A,Index!$B:$B),"")</f>
        <v>898.18</v>
      </c>
    </row>
    <row r="54" spans="1:11" x14ac:dyDescent="0.25">
      <c r="A54" s="26"/>
      <c r="B54" s="26"/>
      <c r="C54" s="26"/>
      <c r="D54" s="30"/>
      <c r="E54" s="30"/>
      <c r="F54" s="36">
        <v>3</v>
      </c>
      <c r="G54" s="91">
        <v>80</v>
      </c>
      <c r="H54" s="35">
        <v>10</v>
      </c>
      <c r="I54" s="40">
        <v>4.5</v>
      </c>
      <c r="J54" s="38" t="s">
        <v>1328</v>
      </c>
      <c r="K54" s="34">
        <f>IFERROR(_xlfn.XLOOKUP(J54,Index!$A:$A,Index!$B:$B),"")</f>
        <v>1033.8900000000001</v>
      </c>
    </row>
    <row r="55" spans="1:11" x14ac:dyDescent="0.25">
      <c r="A55" s="112"/>
      <c r="B55" s="112"/>
      <c r="C55" s="112"/>
      <c r="D55" s="112"/>
      <c r="E55" s="112"/>
      <c r="F55" s="36">
        <v>4</v>
      </c>
      <c r="G55" s="91">
        <v>100</v>
      </c>
      <c r="H55" s="35">
        <v>16</v>
      </c>
      <c r="I55" s="40">
        <v>7.3</v>
      </c>
      <c r="J55" s="38" t="s">
        <v>1329</v>
      </c>
      <c r="K55" s="34">
        <f>IFERROR(_xlfn.XLOOKUP(J55,Index!$A:$A,Index!$B:$B),"")</f>
        <v>1309.9000000000001</v>
      </c>
    </row>
    <row r="56" spans="1:11" x14ac:dyDescent="0.25">
      <c r="A56" s="112"/>
      <c r="B56" s="112"/>
      <c r="C56" s="112"/>
      <c r="D56" s="112"/>
      <c r="E56" s="112"/>
      <c r="F56" s="36">
        <v>5</v>
      </c>
      <c r="G56" s="91">
        <v>125</v>
      </c>
      <c r="H56" s="35">
        <v>21</v>
      </c>
      <c r="I56" s="40">
        <v>9.5</v>
      </c>
      <c r="J56" s="38" t="s">
        <v>1330</v>
      </c>
      <c r="K56" s="34">
        <f>IFERROR(_xlfn.XLOOKUP(J56,Index!$A:$A,Index!$B:$B),"")</f>
        <v>1903.1</v>
      </c>
    </row>
    <row r="57" spans="1:11" x14ac:dyDescent="0.25">
      <c r="A57" s="112"/>
      <c r="B57" s="112"/>
      <c r="C57" s="112"/>
      <c r="D57" s="112"/>
      <c r="E57" s="112"/>
      <c r="F57" s="36">
        <v>6</v>
      </c>
      <c r="G57" s="91">
        <v>150</v>
      </c>
      <c r="H57" s="35">
        <v>29</v>
      </c>
      <c r="I57" s="40">
        <v>13.2</v>
      </c>
      <c r="J57" s="38" t="s">
        <v>1331</v>
      </c>
      <c r="K57" s="34">
        <f>IFERROR(_xlfn.XLOOKUP(J57,Index!$A:$A,Index!$B:$B),"")</f>
        <v>2542.0700000000002</v>
      </c>
    </row>
    <row r="58" spans="1:11" x14ac:dyDescent="0.25">
      <c r="A58" s="112"/>
      <c r="B58" s="112"/>
      <c r="C58" s="112"/>
      <c r="D58" s="112"/>
      <c r="E58" s="112"/>
      <c r="F58" s="36">
        <v>8</v>
      </c>
      <c r="G58" s="91">
        <v>200</v>
      </c>
      <c r="H58" s="35">
        <v>52</v>
      </c>
      <c r="I58" s="40">
        <v>24</v>
      </c>
      <c r="J58" s="38" t="s">
        <v>1332</v>
      </c>
      <c r="K58" s="34">
        <f>IFERROR(_xlfn.XLOOKUP(J58,Index!$A:$A,Index!$B:$B),"")</f>
        <v>3217.61</v>
      </c>
    </row>
    <row r="59" spans="1:11" x14ac:dyDescent="0.25">
      <c r="A59" s="112"/>
      <c r="B59" s="112"/>
      <c r="C59" s="112"/>
      <c r="D59" s="112"/>
      <c r="E59" s="112"/>
      <c r="F59" s="36">
        <v>10</v>
      </c>
      <c r="G59" s="91">
        <v>250</v>
      </c>
      <c r="H59" s="35">
        <v>93</v>
      </c>
      <c r="I59" s="40">
        <v>42</v>
      </c>
      <c r="J59" s="38" t="s">
        <v>1333</v>
      </c>
      <c r="K59" s="34">
        <f>IFERROR(_xlfn.XLOOKUP(J59,Index!$A:$A,Index!$B:$B),"")</f>
        <v>5082.6000000000004</v>
      </c>
    </row>
    <row r="60" spans="1:11" x14ac:dyDescent="0.25">
      <c r="A60" s="112"/>
      <c r="B60" s="112"/>
      <c r="C60" s="112"/>
      <c r="D60" s="112"/>
      <c r="E60" s="112"/>
      <c r="F60" s="36">
        <v>12</v>
      </c>
      <c r="G60" s="91">
        <v>300</v>
      </c>
      <c r="H60" s="35">
        <v>147</v>
      </c>
      <c r="I60" s="40">
        <v>67</v>
      </c>
      <c r="J60" s="38" t="s">
        <v>1334</v>
      </c>
      <c r="K60" s="34">
        <f>IFERROR(_xlfn.XLOOKUP(J60,Index!$A:$A,Index!$B:$B),"")</f>
        <v>6779.87</v>
      </c>
    </row>
    <row r="61" spans="1:11" x14ac:dyDescent="0.25">
      <c r="A61" s="112"/>
      <c r="B61" s="112"/>
      <c r="C61" s="112"/>
      <c r="D61" s="112"/>
      <c r="E61" s="112"/>
      <c r="F61" s="36">
        <v>14</v>
      </c>
      <c r="G61" s="91">
        <v>350</v>
      </c>
      <c r="H61" s="35">
        <v>220</v>
      </c>
      <c r="I61" s="40">
        <v>100</v>
      </c>
      <c r="J61" s="38" t="s">
        <v>1335</v>
      </c>
      <c r="K61" s="34">
        <f>IFERROR(_xlfn.XLOOKUP(J61,Index!$A:$A,Index!$B:$B),"")</f>
        <v>13646.64</v>
      </c>
    </row>
    <row r="62" spans="1:11" x14ac:dyDescent="0.25">
      <c r="A62" s="112"/>
      <c r="B62" s="112"/>
      <c r="C62" s="112"/>
      <c r="D62" s="112"/>
      <c r="E62" s="112"/>
      <c r="F62" s="36">
        <v>16</v>
      </c>
      <c r="G62" s="91">
        <v>400</v>
      </c>
      <c r="H62" s="35">
        <v>240</v>
      </c>
      <c r="I62" s="40">
        <v>109</v>
      </c>
      <c r="J62" s="38" t="s">
        <v>1336</v>
      </c>
      <c r="K62" s="34">
        <f>IFERROR(_xlfn.XLOOKUP(J62,Index!$A:$A,Index!$B:$B),"")</f>
        <v>21707.43</v>
      </c>
    </row>
    <row r="63" spans="1:11" x14ac:dyDescent="0.25">
      <c r="A63" s="112"/>
      <c r="B63" s="112"/>
      <c r="C63" s="112"/>
      <c r="D63" s="112"/>
      <c r="E63" s="112"/>
      <c r="F63" s="36">
        <v>18</v>
      </c>
      <c r="G63" s="91">
        <v>450</v>
      </c>
      <c r="H63" s="35">
        <v>280</v>
      </c>
      <c r="I63" s="40">
        <v>127</v>
      </c>
      <c r="J63" s="38" t="s">
        <v>1337</v>
      </c>
      <c r="K63" s="34">
        <f>IFERROR(_xlfn.XLOOKUP(J63,Index!$A:$A,Index!$B:$B),"")</f>
        <v>26047.4</v>
      </c>
    </row>
    <row r="64" spans="1:11" x14ac:dyDescent="0.25">
      <c r="A64" s="112"/>
      <c r="B64" s="112"/>
      <c r="C64" s="112"/>
      <c r="D64" s="112"/>
      <c r="E64" s="112"/>
      <c r="F64" s="36">
        <v>20</v>
      </c>
      <c r="G64" s="91">
        <v>500</v>
      </c>
      <c r="H64" s="35">
        <v>400</v>
      </c>
      <c r="I64" s="40">
        <v>181</v>
      </c>
      <c r="J64" s="38" t="s">
        <v>3076</v>
      </c>
      <c r="K64" s="34">
        <f>K63+3129</f>
        <v>29176.400000000001</v>
      </c>
    </row>
    <row r="65" spans="1:11" x14ac:dyDescent="0.25">
      <c r="A65" s="60" t="s">
        <v>1338</v>
      </c>
      <c r="B65" s="60" t="s">
        <v>1339</v>
      </c>
      <c r="C65" s="88" t="s">
        <v>1283</v>
      </c>
      <c r="D65" s="85" t="s">
        <v>1284</v>
      </c>
      <c r="E65" s="85" t="s">
        <v>1283</v>
      </c>
      <c r="F65" s="63">
        <v>2</v>
      </c>
      <c r="G65" s="91">
        <v>50</v>
      </c>
      <c r="H65" s="35">
        <v>5</v>
      </c>
      <c r="I65" s="40">
        <v>2.2999999999999998</v>
      </c>
      <c r="J65" s="38" t="s">
        <v>1340</v>
      </c>
      <c r="K65" s="34">
        <f>IFERROR(_xlfn.XLOOKUP(J65,Index!$A:$A,Index!$B:$B),"")</f>
        <v>1738.43</v>
      </c>
    </row>
    <row r="66" spans="1:11" x14ac:dyDescent="0.25">
      <c r="A66" s="26"/>
      <c r="B66" s="26"/>
      <c r="C66" s="26"/>
      <c r="D66" s="30"/>
      <c r="E66" s="30"/>
      <c r="F66" s="63" t="s">
        <v>139</v>
      </c>
      <c r="G66" s="91">
        <v>65</v>
      </c>
      <c r="H66" s="35">
        <v>8</v>
      </c>
      <c r="I66" s="40">
        <v>3.6</v>
      </c>
      <c r="J66" s="38" t="s">
        <v>1341</v>
      </c>
      <c r="K66" s="34">
        <f>IFERROR(_xlfn.XLOOKUP(J66,Index!$A:$A,Index!$B:$B),"")</f>
        <v>2275.21</v>
      </c>
    </row>
    <row r="67" spans="1:11" x14ac:dyDescent="0.25">
      <c r="A67" s="26"/>
      <c r="B67" s="26"/>
      <c r="C67" s="26"/>
      <c r="D67" s="30"/>
      <c r="E67" s="30"/>
      <c r="F67" s="36">
        <v>3</v>
      </c>
      <c r="G67" s="91">
        <v>80</v>
      </c>
      <c r="H67" s="35">
        <v>10</v>
      </c>
      <c r="I67" s="40">
        <v>4.5</v>
      </c>
      <c r="J67" s="38" t="s">
        <v>1342</v>
      </c>
      <c r="K67" s="34">
        <f>IFERROR(_xlfn.XLOOKUP(J67,Index!$A:$A,Index!$B:$B),"")</f>
        <v>2522.2399999999998</v>
      </c>
    </row>
    <row r="68" spans="1:11" x14ac:dyDescent="0.25">
      <c r="A68" s="112"/>
      <c r="B68" s="112"/>
      <c r="C68" s="112"/>
      <c r="D68" s="112"/>
      <c r="E68" s="112"/>
      <c r="F68" s="36">
        <v>4</v>
      </c>
      <c r="G68" s="91">
        <v>100</v>
      </c>
      <c r="H68" s="35">
        <v>16</v>
      </c>
      <c r="I68" s="40">
        <v>7.3</v>
      </c>
      <c r="J68" s="38" t="s">
        <v>1343</v>
      </c>
      <c r="K68" s="34">
        <f>IFERROR(_xlfn.XLOOKUP(J68,Index!$A:$A,Index!$B:$B),"")</f>
        <v>2871.44</v>
      </c>
    </row>
    <row r="69" spans="1:11" x14ac:dyDescent="0.25">
      <c r="A69" s="112"/>
      <c r="B69" s="112"/>
      <c r="C69" s="112"/>
      <c r="D69" s="112"/>
      <c r="E69" s="112"/>
      <c r="F69" s="36">
        <v>5</v>
      </c>
      <c r="G69" s="91">
        <v>125</v>
      </c>
      <c r="H69" s="35">
        <v>21</v>
      </c>
      <c r="I69" s="40">
        <v>9.5</v>
      </c>
      <c r="J69" s="38" t="s">
        <v>1344</v>
      </c>
      <c r="K69" s="34">
        <f>IFERROR(_xlfn.XLOOKUP(J69,Index!$A:$A,Index!$B:$B),"")</f>
        <v>3798.61</v>
      </c>
    </row>
    <row r="70" spans="1:11" x14ac:dyDescent="0.25">
      <c r="A70" s="112"/>
      <c r="B70" s="112"/>
      <c r="C70" s="112"/>
      <c r="D70" s="112"/>
      <c r="E70" s="112"/>
      <c r="F70" s="36">
        <v>6</v>
      </c>
      <c r="G70" s="91">
        <v>150</v>
      </c>
      <c r="H70" s="35">
        <v>29</v>
      </c>
      <c r="I70" s="40">
        <v>13.2</v>
      </c>
      <c r="J70" s="38" t="s">
        <v>1345</v>
      </c>
      <c r="K70" s="34">
        <f>IFERROR(_xlfn.XLOOKUP(J70,Index!$A:$A,Index!$B:$B),"")</f>
        <v>3798.61</v>
      </c>
    </row>
    <row r="71" spans="1:11" x14ac:dyDescent="0.25">
      <c r="A71" s="112"/>
      <c r="B71" s="112"/>
      <c r="C71" s="112"/>
      <c r="D71" s="112"/>
      <c r="E71" s="112"/>
      <c r="F71" s="36">
        <v>8</v>
      </c>
      <c r="G71" s="91">
        <v>200</v>
      </c>
      <c r="H71" s="35">
        <v>52</v>
      </c>
      <c r="I71" s="40">
        <v>24</v>
      </c>
      <c r="J71" s="38" t="s">
        <v>1346</v>
      </c>
      <c r="K71" s="34">
        <f>IFERROR(_xlfn.XLOOKUP(J71,Index!$A:$A,Index!$B:$B),"")</f>
        <v>5689.52</v>
      </c>
    </row>
    <row r="72" spans="1:11" x14ac:dyDescent="0.25">
      <c r="A72" s="112"/>
      <c r="B72" s="112"/>
      <c r="C72" s="112"/>
      <c r="D72" s="112"/>
      <c r="E72" s="112"/>
      <c r="F72" s="36">
        <v>10</v>
      </c>
      <c r="G72" s="91">
        <v>250</v>
      </c>
      <c r="H72" s="35">
        <v>93</v>
      </c>
      <c r="I72" s="40">
        <v>42</v>
      </c>
      <c r="J72" s="38" t="s">
        <v>1347</v>
      </c>
      <c r="K72" s="34">
        <f>IFERROR(_xlfn.XLOOKUP(J72,Index!$A:$A,Index!$B:$B),"")</f>
        <v>8571.64</v>
      </c>
    </row>
    <row r="73" spans="1:11" x14ac:dyDescent="0.25">
      <c r="A73" s="112"/>
      <c r="B73" s="112"/>
      <c r="C73" s="112"/>
      <c r="D73" s="112"/>
      <c r="E73" s="112"/>
      <c r="F73" s="36">
        <v>12</v>
      </c>
      <c r="G73" s="91">
        <v>300</v>
      </c>
      <c r="H73" s="35">
        <v>147</v>
      </c>
      <c r="I73" s="40">
        <v>67</v>
      </c>
      <c r="J73" s="38" t="s">
        <v>1348</v>
      </c>
      <c r="K73" s="34">
        <f>IFERROR(_xlfn.XLOOKUP(J73,Index!$A:$A,Index!$B:$B),"")</f>
        <v>12422.11</v>
      </c>
    </row>
    <row r="74" spans="1:11" x14ac:dyDescent="0.25">
      <c r="A74" s="112"/>
      <c r="B74" s="112"/>
      <c r="C74" s="112"/>
      <c r="D74" s="112"/>
      <c r="E74" s="112"/>
      <c r="F74" s="36">
        <v>14</v>
      </c>
      <c r="G74" s="91">
        <v>350</v>
      </c>
      <c r="H74" s="35">
        <v>220</v>
      </c>
      <c r="I74" s="40">
        <v>100</v>
      </c>
      <c r="J74" s="38" t="s">
        <v>1349</v>
      </c>
      <c r="K74" s="34">
        <f>IFERROR(_xlfn.XLOOKUP(J74,Index!$A:$A,Index!$B:$B),"")</f>
        <v>20559.13</v>
      </c>
    </row>
    <row r="75" spans="1:11" x14ac:dyDescent="0.25">
      <c r="A75" s="112"/>
      <c r="B75" s="112"/>
      <c r="C75" s="112"/>
      <c r="D75" s="112"/>
      <c r="E75" s="112"/>
      <c r="F75" s="36">
        <v>16</v>
      </c>
      <c r="G75" s="91">
        <v>400</v>
      </c>
      <c r="H75" s="35">
        <v>240</v>
      </c>
      <c r="I75" s="40">
        <v>109</v>
      </c>
      <c r="J75" s="38" t="s">
        <v>1350</v>
      </c>
      <c r="K75" s="34">
        <f>IFERROR(_xlfn.XLOOKUP(J75,Index!$A:$A,Index!$B:$B),"")</f>
        <v>30835.65</v>
      </c>
    </row>
    <row r="76" spans="1:11" x14ac:dyDescent="0.25">
      <c r="A76" s="112"/>
      <c r="B76" s="112"/>
      <c r="C76" s="112"/>
      <c r="D76" s="112"/>
      <c r="E76" s="112"/>
      <c r="F76" s="36">
        <v>18</v>
      </c>
      <c r="G76" s="91">
        <v>450</v>
      </c>
      <c r="H76" s="35">
        <v>280</v>
      </c>
      <c r="I76" s="40">
        <v>127</v>
      </c>
      <c r="J76" s="38" t="s">
        <v>1351</v>
      </c>
      <c r="K76" s="34">
        <f>IFERROR(_xlfn.XLOOKUP(J76,Index!$A:$A,Index!$B:$B),"")</f>
        <v>37002.51</v>
      </c>
    </row>
    <row r="77" spans="1:11" x14ac:dyDescent="0.25">
      <c r="A77" s="112"/>
      <c r="B77" s="112"/>
      <c r="C77" s="112"/>
      <c r="D77" s="112"/>
      <c r="E77" s="112"/>
      <c r="F77" s="36">
        <v>20</v>
      </c>
      <c r="G77" s="91">
        <v>500</v>
      </c>
      <c r="H77" s="35">
        <v>400</v>
      </c>
      <c r="I77" s="40">
        <v>181</v>
      </c>
      <c r="J77" s="38" t="s">
        <v>1352</v>
      </c>
      <c r="K77" s="34">
        <f>IFERROR(_xlfn.XLOOKUP(J77,Index!$A:$A,Index!$B:$B),"")</f>
        <v>44403.02</v>
      </c>
    </row>
    <row r="78" spans="1:11" x14ac:dyDescent="0.25">
      <c r="A78" s="112"/>
      <c r="B78" s="112"/>
      <c r="C78" s="112"/>
      <c r="D78" s="112"/>
      <c r="E78" s="112"/>
      <c r="F78" s="36">
        <v>24</v>
      </c>
      <c r="G78" s="91">
        <v>600</v>
      </c>
      <c r="H78" s="35">
        <v>560</v>
      </c>
      <c r="I78" s="40">
        <v>254</v>
      </c>
      <c r="J78" s="38" t="s">
        <v>1353</v>
      </c>
      <c r="K78" s="34">
        <f>IFERROR(_xlfn.XLOOKUP(J78,Index!$A:$A,Index!$B:$B),"")</f>
        <v>53282.71</v>
      </c>
    </row>
    <row r="79" spans="1:11" x14ac:dyDescent="0.25">
      <c r="A79" s="60" t="s">
        <v>1354</v>
      </c>
      <c r="B79" s="60" t="s">
        <v>1355</v>
      </c>
      <c r="C79" s="88" t="s">
        <v>1283</v>
      </c>
      <c r="D79" s="85" t="s">
        <v>1284</v>
      </c>
      <c r="E79" s="85" t="s">
        <v>1283</v>
      </c>
      <c r="F79" s="63">
        <v>2</v>
      </c>
      <c r="G79" s="91">
        <v>50</v>
      </c>
      <c r="H79" s="35">
        <v>5</v>
      </c>
      <c r="I79" s="40">
        <v>2.2999999999999998</v>
      </c>
      <c r="J79" s="38" t="s">
        <v>1356</v>
      </c>
      <c r="K79" s="34">
        <f>IFERROR(_xlfn.XLOOKUP(J79,Index!$A:$A,Index!$B:$B),"")</f>
        <v>1840.58</v>
      </c>
    </row>
    <row r="80" spans="1:11" x14ac:dyDescent="0.25">
      <c r="A80" s="26"/>
      <c r="C80" s="26"/>
      <c r="D80" s="30"/>
      <c r="E80" s="30"/>
      <c r="F80" s="63" t="s">
        <v>139</v>
      </c>
      <c r="G80" s="91">
        <v>65</v>
      </c>
      <c r="H80" s="35">
        <v>8</v>
      </c>
      <c r="I80" s="40">
        <v>3.6</v>
      </c>
      <c r="J80" s="38" t="s">
        <v>1357</v>
      </c>
      <c r="K80" s="34">
        <f>IFERROR(_xlfn.XLOOKUP(J80,Index!$A:$A,Index!$B:$B),"")</f>
        <v>2502.42</v>
      </c>
    </row>
    <row r="81" spans="1:11" x14ac:dyDescent="0.25">
      <c r="A81" s="26"/>
      <c r="C81" s="26"/>
      <c r="D81" s="30"/>
      <c r="E81" s="30"/>
      <c r="F81" s="36">
        <v>3</v>
      </c>
      <c r="G81" s="91">
        <v>80</v>
      </c>
      <c r="H81" s="35">
        <v>10</v>
      </c>
      <c r="I81" s="40">
        <v>4.5</v>
      </c>
      <c r="J81" s="38" t="s">
        <v>1358</v>
      </c>
      <c r="K81" s="34">
        <f>IFERROR(_xlfn.XLOOKUP(J81,Index!$A:$A,Index!$B:$B),"")</f>
        <v>2909.55</v>
      </c>
    </row>
    <row r="82" spans="1:11" x14ac:dyDescent="0.25">
      <c r="A82" s="112"/>
      <c r="C82" s="112"/>
      <c r="D82" s="112"/>
      <c r="E82" s="112"/>
      <c r="F82" s="36">
        <v>4</v>
      </c>
      <c r="G82" s="91">
        <v>100</v>
      </c>
      <c r="H82" s="35">
        <v>16</v>
      </c>
      <c r="I82" s="40">
        <v>7.3</v>
      </c>
      <c r="J82" s="38" t="s">
        <v>1359</v>
      </c>
      <c r="K82" s="34">
        <f>IFERROR(_xlfn.XLOOKUP(J82,Index!$A:$A,Index!$B:$B),"")</f>
        <v>3142.9</v>
      </c>
    </row>
    <row r="83" spans="1:11" x14ac:dyDescent="0.25">
      <c r="A83" s="112"/>
      <c r="C83" s="112"/>
      <c r="D83" s="112"/>
      <c r="E83" s="112"/>
      <c r="F83" s="36">
        <v>5</v>
      </c>
      <c r="G83" s="91">
        <v>125</v>
      </c>
      <c r="H83" s="35">
        <v>21</v>
      </c>
      <c r="I83" s="40">
        <v>9.5</v>
      </c>
      <c r="J83" s="38" t="s">
        <v>1360</v>
      </c>
      <c r="K83" s="34" t="str">
        <f>IFERROR(_xlfn.XLOOKUP(J83,Index!$A:$A,Index!$B:$B),"")</f>
        <v/>
      </c>
    </row>
    <row r="84" spans="1:11" x14ac:dyDescent="0.25">
      <c r="A84" s="112"/>
      <c r="C84" s="112"/>
      <c r="D84" s="112"/>
      <c r="E84" s="112"/>
      <c r="F84" s="36">
        <v>6</v>
      </c>
      <c r="G84" s="91">
        <v>150</v>
      </c>
      <c r="H84" s="35">
        <v>29</v>
      </c>
      <c r="I84" s="40">
        <v>13.2</v>
      </c>
      <c r="J84" s="38" t="s">
        <v>1361</v>
      </c>
      <c r="K84" s="34">
        <f>IFERROR(_xlfn.XLOOKUP(J84,Index!$A:$A,Index!$B:$B),"")</f>
        <v>5305.24</v>
      </c>
    </row>
    <row r="85" spans="1:11" x14ac:dyDescent="0.25">
      <c r="A85" s="112"/>
      <c r="C85" s="112"/>
      <c r="D85" s="112"/>
      <c r="E85" s="112"/>
      <c r="F85" s="36">
        <v>8</v>
      </c>
      <c r="G85" s="91">
        <v>200</v>
      </c>
      <c r="H85" s="35">
        <v>52</v>
      </c>
      <c r="I85" s="40">
        <v>24</v>
      </c>
      <c r="J85" s="38" t="s">
        <v>1362</v>
      </c>
      <c r="K85" s="34">
        <f>IFERROR(_xlfn.XLOOKUP(J85,Index!$A:$A,Index!$B:$B),"")</f>
        <v>10032.549999999999</v>
      </c>
    </row>
    <row r="86" spans="1:11" x14ac:dyDescent="0.25">
      <c r="A86" s="112"/>
      <c r="C86" s="112"/>
      <c r="D86" s="112"/>
      <c r="E86" s="112"/>
      <c r="F86" s="36">
        <v>10</v>
      </c>
      <c r="G86" s="91">
        <v>250</v>
      </c>
      <c r="H86" s="35">
        <v>93</v>
      </c>
      <c r="I86" s="40">
        <v>42</v>
      </c>
      <c r="J86" s="38" t="s">
        <v>1363</v>
      </c>
      <c r="K86" s="34">
        <f>IFERROR(_xlfn.XLOOKUP(J86,Index!$A:$A,Index!$B:$B),"")</f>
        <v>15045.01</v>
      </c>
    </row>
    <row r="87" spans="1:11" x14ac:dyDescent="0.25">
      <c r="A87" s="112"/>
      <c r="C87" s="112"/>
      <c r="D87" s="112"/>
      <c r="E87" s="112"/>
      <c r="F87" s="36">
        <v>12</v>
      </c>
      <c r="G87" s="91">
        <v>300</v>
      </c>
      <c r="H87" s="35">
        <v>147</v>
      </c>
      <c r="I87" s="40">
        <v>67</v>
      </c>
      <c r="J87" s="38" t="s">
        <v>1364</v>
      </c>
      <c r="K87" s="34">
        <f>IFERROR(_xlfn.XLOOKUP(J87,Index!$A:$A,Index!$B:$B),"")</f>
        <v>23317.759999999998</v>
      </c>
    </row>
    <row r="88" spans="1:11" x14ac:dyDescent="0.25">
      <c r="A88" s="112"/>
      <c r="C88" s="112"/>
      <c r="D88" s="112"/>
      <c r="E88" s="112"/>
      <c r="F88" s="36">
        <v>14</v>
      </c>
      <c r="G88" s="91">
        <v>350</v>
      </c>
      <c r="H88" s="35">
        <v>220</v>
      </c>
      <c r="I88" s="40">
        <v>100</v>
      </c>
      <c r="J88" s="38" t="s">
        <v>1365</v>
      </c>
      <c r="K88" s="34">
        <f>IFERROR(_xlfn.XLOOKUP(J88,Index!$A:$A,Index!$B:$B),"")</f>
        <v>37302.93</v>
      </c>
    </row>
    <row r="89" spans="1:11" x14ac:dyDescent="0.25">
      <c r="A89" s="108"/>
      <c r="B89" s="93"/>
      <c r="C89" s="108"/>
      <c r="D89" s="108"/>
      <c r="E89" s="108"/>
      <c r="F89" s="36">
        <v>16</v>
      </c>
      <c r="G89" s="91">
        <v>400</v>
      </c>
      <c r="H89" s="35">
        <v>240</v>
      </c>
      <c r="I89" s="40">
        <v>109</v>
      </c>
      <c r="J89" s="38" t="s">
        <v>1366</v>
      </c>
      <c r="K89" s="34">
        <f>IFERROR(_xlfn.XLOOKUP(J89,Index!$A:$A,Index!$B:$B),"")</f>
        <v>55952.87</v>
      </c>
    </row>
    <row r="92" spans="1:11" ht="15.75" x14ac:dyDescent="0.25">
      <c r="A92" s="61" t="s">
        <v>1368</v>
      </c>
      <c r="B92" s="61" t="s">
        <v>98</v>
      </c>
      <c r="C92" s="14"/>
      <c r="D92" s="14"/>
      <c r="E92" s="14"/>
      <c r="F92" s="3"/>
      <c r="G92" s="8"/>
      <c r="H92" s="98"/>
      <c r="I92" s="99"/>
      <c r="J92" s="19"/>
      <c r="K92" s="19"/>
    </row>
    <row r="93" spans="1:11" ht="15.75" x14ac:dyDescent="0.25">
      <c r="A93" s="48" t="s">
        <v>1323</v>
      </c>
      <c r="B93" s="11"/>
      <c r="C93" s="4"/>
      <c r="D93" s="4"/>
      <c r="E93" s="4"/>
      <c r="F93" s="4"/>
      <c r="G93" s="5"/>
      <c r="H93" s="98"/>
      <c r="I93" s="4"/>
      <c r="J93" s="19"/>
      <c r="K93" s="19"/>
    </row>
    <row r="94" spans="1:11" x14ac:dyDescent="0.25">
      <c r="A94" s="95" t="s">
        <v>31</v>
      </c>
      <c r="B94" s="125" t="s">
        <v>1055</v>
      </c>
      <c r="C94" s="286" t="s">
        <v>1278</v>
      </c>
      <c r="D94" s="287"/>
      <c r="E94" s="288"/>
      <c r="F94" s="280" t="s">
        <v>34</v>
      </c>
      <c r="G94" s="279"/>
      <c r="H94" s="278" t="s">
        <v>35</v>
      </c>
      <c r="I94" s="279"/>
      <c r="J94" s="42" t="s">
        <v>36</v>
      </c>
      <c r="K94" s="24" t="s">
        <v>37</v>
      </c>
    </row>
    <row r="95" spans="1:11" x14ac:dyDescent="0.25">
      <c r="A95" s="32"/>
      <c r="B95" s="116"/>
      <c r="C95" s="116" t="s">
        <v>1279</v>
      </c>
      <c r="D95" s="117" t="s">
        <v>1280</v>
      </c>
      <c r="E95" s="117" t="s">
        <v>1281</v>
      </c>
      <c r="F95" s="33" t="s">
        <v>40</v>
      </c>
      <c r="G95" s="33" t="s">
        <v>41</v>
      </c>
      <c r="H95" s="33" t="s">
        <v>42</v>
      </c>
      <c r="I95" s="39" t="s">
        <v>43</v>
      </c>
      <c r="J95" s="33"/>
      <c r="K95" s="41"/>
    </row>
    <row r="96" spans="1:11" x14ac:dyDescent="0.25">
      <c r="A96" s="60" t="s">
        <v>1369</v>
      </c>
      <c r="B96" s="60" t="s">
        <v>1325</v>
      </c>
      <c r="C96" s="88" t="s">
        <v>1283</v>
      </c>
      <c r="D96" s="85" t="s">
        <v>1284</v>
      </c>
      <c r="E96" s="85" t="s">
        <v>1283</v>
      </c>
      <c r="F96" s="63">
        <v>2</v>
      </c>
      <c r="G96" s="91">
        <v>50</v>
      </c>
      <c r="H96" s="35">
        <v>6</v>
      </c>
      <c r="I96" s="40">
        <v>2.7</v>
      </c>
      <c r="J96" s="38" t="s">
        <v>1370</v>
      </c>
      <c r="K96" s="34">
        <f>IFERROR(_xlfn.XLOOKUP(J96,Index!$A:$A,Index!$B:$B),"")</f>
        <v>858.54</v>
      </c>
    </row>
    <row r="97" spans="1:11" x14ac:dyDescent="0.25">
      <c r="A97" s="26"/>
      <c r="B97" s="26"/>
      <c r="C97" s="26"/>
      <c r="D97" s="30"/>
      <c r="E97" s="30"/>
      <c r="F97" s="63" t="s">
        <v>139</v>
      </c>
      <c r="G97" s="91">
        <v>65</v>
      </c>
      <c r="H97" s="35">
        <v>8</v>
      </c>
      <c r="I97" s="40">
        <v>3.6</v>
      </c>
      <c r="J97" s="38" t="s">
        <v>1371</v>
      </c>
      <c r="K97" s="34">
        <f>IFERROR(_xlfn.XLOOKUP(J97,Index!$A:$A,Index!$B:$B),"")</f>
        <v>1177.24</v>
      </c>
    </row>
    <row r="98" spans="1:11" x14ac:dyDescent="0.25">
      <c r="A98" s="26"/>
      <c r="B98" s="26"/>
      <c r="C98" s="26"/>
      <c r="D98" s="30"/>
      <c r="E98" s="30"/>
      <c r="F98" s="36">
        <v>3</v>
      </c>
      <c r="G98" s="91">
        <v>80</v>
      </c>
      <c r="H98" s="35">
        <v>12</v>
      </c>
      <c r="I98" s="40">
        <v>5.4</v>
      </c>
      <c r="J98" s="38" t="s">
        <v>1372</v>
      </c>
      <c r="K98" s="34">
        <f>IFERROR(_xlfn.XLOOKUP(J98,Index!$A:$A,Index!$B:$B),"")</f>
        <v>1193.24</v>
      </c>
    </row>
    <row r="99" spans="1:11" x14ac:dyDescent="0.25">
      <c r="A99" s="112"/>
      <c r="B99" s="112"/>
      <c r="C99" s="112"/>
      <c r="D99" s="112"/>
      <c r="E99" s="112"/>
      <c r="F99" s="36">
        <v>4</v>
      </c>
      <c r="G99" s="91">
        <v>100</v>
      </c>
      <c r="H99" s="35">
        <v>17</v>
      </c>
      <c r="I99" s="40">
        <v>7.7</v>
      </c>
      <c r="J99" s="38" t="s">
        <v>1373</v>
      </c>
      <c r="K99" s="34">
        <f>IFERROR(_xlfn.XLOOKUP(J99,Index!$A:$A,Index!$B:$B),"")</f>
        <v>1532.56</v>
      </c>
    </row>
    <row r="100" spans="1:11" x14ac:dyDescent="0.25">
      <c r="A100" s="112"/>
      <c r="B100" s="112"/>
      <c r="C100" s="112"/>
      <c r="D100" s="112"/>
      <c r="E100" s="112"/>
      <c r="F100" s="36">
        <v>5</v>
      </c>
      <c r="G100" s="91">
        <v>125</v>
      </c>
      <c r="H100" s="35">
        <v>28</v>
      </c>
      <c r="I100" s="40">
        <v>12.7</v>
      </c>
      <c r="J100" s="38" t="s">
        <v>1374</v>
      </c>
      <c r="K100" s="34">
        <f>IFERROR(_xlfn.XLOOKUP(J100,Index!$A:$A,Index!$B:$B),"")</f>
        <v>2401.77</v>
      </c>
    </row>
    <row r="101" spans="1:11" x14ac:dyDescent="0.25">
      <c r="A101" s="112"/>
      <c r="B101" s="112"/>
      <c r="C101" s="112"/>
      <c r="D101" s="112"/>
      <c r="E101" s="112"/>
      <c r="F101" s="36">
        <v>6</v>
      </c>
      <c r="G101" s="91">
        <v>150</v>
      </c>
      <c r="H101" s="35">
        <v>35</v>
      </c>
      <c r="I101" s="40">
        <v>16</v>
      </c>
      <c r="J101" s="38" t="s">
        <v>1375</v>
      </c>
      <c r="K101" s="34">
        <f>IFERROR(_xlfn.XLOOKUP(J101,Index!$A:$A,Index!$B:$B),"")</f>
        <v>2485.65</v>
      </c>
    </row>
    <row r="102" spans="1:11" x14ac:dyDescent="0.25">
      <c r="A102" s="112"/>
      <c r="B102" s="112"/>
      <c r="C102" s="112"/>
      <c r="D102" s="112"/>
      <c r="E102" s="112"/>
      <c r="F102" s="36">
        <v>8</v>
      </c>
      <c r="G102" s="91">
        <v>200</v>
      </c>
      <c r="H102" s="35">
        <v>73</v>
      </c>
      <c r="I102" s="40">
        <v>33</v>
      </c>
      <c r="J102" s="38" t="s">
        <v>1376</v>
      </c>
      <c r="K102" s="34">
        <f>IFERROR(_xlfn.XLOOKUP(J102,Index!$A:$A,Index!$B:$B),"")</f>
        <v>3731.54</v>
      </c>
    </row>
    <row r="103" spans="1:11" x14ac:dyDescent="0.25">
      <c r="A103" s="112"/>
      <c r="B103" s="112"/>
      <c r="C103" s="112"/>
      <c r="D103" s="112"/>
      <c r="E103" s="112"/>
      <c r="F103" s="36">
        <v>10</v>
      </c>
      <c r="G103" s="91">
        <v>250</v>
      </c>
      <c r="H103" s="35">
        <v>130</v>
      </c>
      <c r="I103" s="40">
        <v>59</v>
      </c>
      <c r="J103" s="38" t="s">
        <v>1377</v>
      </c>
      <c r="K103" s="34">
        <f>IFERROR(_xlfn.XLOOKUP(J103,Index!$A:$A,Index!$B:$B),"")</f>
        <v>5462.32</v>
      </c>
    </row>
    <row r="104" spans="1:11" x14ac:dyDescent="0.25">
      <c r="A104" s="112"/>
      <c r="B104" s="112"/>
      <c r="C104" s="112"/>
      <c r="D104" s="112"/>
      <c r="E104" s="112"/>
      <c r="F104" s="36">
        <v>12</v>
      </c>
      <c r="G104" s="91">
        <v>300</v>
      </c>
      <c r="H104" s="35">
        <v>171</v>
      </c>
      <c r="I104" s="40">
        <v>78</v>
      </c>
      <c r="J104" s="38" t="s">
        <v>1378</v>
      </c>
      <c r="K104" s="34">
        <f>IFERROR(_xlfn.XLOOKUP(J104,Index!$A:$A,Index!$B:$B),"")</f>
        <v>8771.44</v>
      </c>
    </row>
    <row r="105" spans="1:11" x14ac:dyDescent="0.25">
      <c r="A105" s="112"/>
      <c r="B105" s="112"/>
      <c r="C105" s="112"/>
      <c r="D105" s="112"/>
      <c r="E105" s="112"/>
      <c r="F105" s="36">
        <v>14</v>
      </c>
      <c r="G105" s="91">
        <v>350</v>
      </c>
      <c r="H105" s="35">
        <v>228</v>
      </c>
      <c r="I105" s="40">
        <v>103</v>
      </c>
      <c r="J105" s="38" t="s">
        <v>1379</v>
      </c>
      <c r="K105" s="34">
        <f>IFERROR(_xlfn.XLOOKUP(J105,Index!$A:$A,Index!$B:$B),"")</f>
        <v>14044.63</v>
      </c>
    </row>
    <row r="106" spans="1:11" x14ac:dyDescent="0.25">
      <c r="A106" s="112"/>
      <c r="B106" s="112"/>
      <c r="C106" s="112"/>
      <c r="D106" s="112"/>
      <c r="E106" s="112"/>
      <c r="F106" s="36">
        <v>16</v>
      </c>
      <c r="G106" s="91">
        <v>400</v>
      </c>
      <c r="H106" s="35">
        <v>315</v>
      </c>
      <c r="I106" s="40">
        <v>143</v>
      </c>
      <c r="J106" s="38" t="s">
        <v>1380</v>
      </c>
      <c r="K106" s="34">
        <f>IFERROR(_xlfn.XLOOKUP(J106,Index!$A:$A,Index!$B:$B),"")</f>
        <v>19749.400000000001</v>
      </c>
    </row>
    <row r="107" spans="1:11" x14ac:dyDescent="0.25">
      <c r="A107" s="60" t="s">
        <v>1381</v>
      </c>
      <c r="B107" s="60" t="s">
        <v>1339</v>
      </c>
      <c r="C107" s="88" t="s">
        <v>1283</v>
      </c>
      <c r="D107" s="85" t="s">
        <v>1284</v>
      </c>
      <c r="E107" s="85" t="s">
        <v>1283</v>
      </c>
      <c r="F107" s="63">
        <v>2</v>
      </c>
      <c r="G107" s="91">
        <v>50</v>
      </c>
      <c r="H107" s="35">
        <v>6</v>
      </c>
      <c r="I107" s="40">
        <v>2.7</v>
      </c>
      <c r="J107" s="38" t="s">
        <v>1382</v>
      </c>
      <c r="K107" s="34">
        <f>IFERROR(_xlfn.XLOOKUP(J107,Index!$A:$A,Index!$B:$B),"")</f>
        <v>1986.99</v>
      </c>
    </row>
    <row r="108" spans="1:11" x14ac:dyDescent="0.25">
      <c r="A108" s="26"/>
      <c r="B108" s="26"/>
      <c r="C108" s="26"/>
      <c r="D108" s="30"/>
      <c r="E108" s="30"/>
      <c r="F108" s="63" t="s">
        <v>139</v>
      </c>
      <c r="G108" s="91">
        <v>65</v>
      </c>
      <c r="H108" s="35">
        <v>8</v>
      </c>
      <c r="I108" s="40">
        <v>3.6</v>
      </c>
      <c r="J108" s="38" t="s">
        <v>1383</v>
      </c>
      <c r="K108" s="34">
        <f>IFERROR(_xlfn.XLOOKUP(J108,Index!$A:$A,Index!$B:$B),"")</f>
        <v>2200.4899999999998</v>
      </c>
    </row>
    <row r="109" spans="1:11" x14ac:dyDescent="0.25">
      <c r="A109" s="26"/>
      <c r="B109" s="26"/>
      <c r="C109" s="26"/>
      <c r="D109" s="30"/>
      <c r="E109" s="30"/>
      <c r="F109" s="36">
        <v>3</v>
      </c>
      <c r="G109" s="91">
        <v>80</v>
      </c>
      <c r="H109" s="35">
        <v>12</v>
      </c>
      <c r="I109" s="40">
        <v>5.4</v>
      </c>
      <c r="J109" s="38" t="s">
        <v>3076</v>
      </c>
      <c r="K109" s="34">
        <f>K108*1.2</f>
        <v>2640.5879999999997</v>
      </c>
    </row>
    <row r="110" spans="1:11" x14ac:dyDescent="0.25">
      <c r="A110" s="112"/>
      <c r="B110" s="112"/>
      <c r="C110" s="112"/>
      <c r="D110" s="112"/>
      <c r="E110" s="112"/>
      <c r="F110" s="36">
        <v>4</v>
      </c>
      <c r="G110" s="91">
        <v>100</v>
      </c>
      <c r="H110" s="35">
        <v>17</v>
      </c>
      <c r="I110" s="40">
        <v>7.7</v>
      </c>
      <c r="J110" s="38" t="s">
        <v>1384</v>
      </c>
      <c r="K110" s="34">
        <f>IFERROR(_xlfn.XLOOKUP(J110,Index!$A:$A,Index!$B:$B),"")</f>
        <v>2810.47</v>
      </c>
    </row>
    <row r="111" spans="1:11" x14ac:dyDescent="0.25">
      <c r="A111" s="112"/>
      <c r="B111" s="112"/>
      <c r="C111" s="112"/>
      <c r="D111" s="112"/>
      <c r="E111" s="112"/>
      <c r="F111" s="36">
        <v>6</v>
      </c>
      <c r="G111" s="91">
        <v>150</v>
      </c>
      <c r="H111" s="35">
        <v>35</v>
      </c>
      <c r="I111" s="40">
        <v>16</v>
      </c>
      <c r="J111" s="38" t="s">
        <v>1385</v>
      </c>
      <c r="K111" s="34">
        <f>IFERROR(_xlfn.XLOOKUP(J111,Index!$A:$A,Index!$B:$B),"")</f>
        <v>4754.74</v>
      </c>
    </row>
    <row r="112" spans="1:11" x14ac:dyDescent="0.25">
      <c r="A112" s="112"/>
      <c r="B112" s="112"/>
      <c r="C112" s="112"/>
      <c r="D112" s="112"/>
      <c r="E112" s="112"/>
      <c r="F112" s="36">
        <v>8</v>
      </c>
      <c r="G112" s="91">
        <v>200</v>
      </c>
      <c r="H112" s="35">
        <v>73</v>
      </c>
      <c r="I112" s="40">
        <v>33</v>
      </c>
      <c r="J112" s="38" t="s">
        <v>1386</v>
      </c>
      <c r="K112" s="34">
        <f>IFERROR(_xlfn.XLOOKUP(J112,Index!$A:$A,Index!$B:$B),"")</f>
        <v>8262.08</v>
      </c>
    </row>
    <row r="113" spans="1:11" x14ac:dyDescent="0.25">
      <c r="A113" s="112"/>
      <c r="B113" s="112"/>
      <c r="C113" s="112"/>
      <c r="D113" s="112"/>
      <c r="E113" s="112"/>
      <c r="F113" s="36">
        <v>10</v>
      </c>
      <c r="G113" s="91">
        <v>250</v>
      </c>
      <c r="H113" s="35">
        <v>130</v>
      </c>
      <c r="I113" s="40">
        <v>59</v>
      </c>
      <c r="J113" s="38" t="s">
        <v>3076</v>
      </c>
      <c r="K113" s="34">
        <f>K112*1.35</f>
        <v>11153.808000000001</v>
      </c>
    </row>
    <row r="114" spans="1:11" x14ac:dyDescent="0.25">
      <c r="A114" s="112"/>
      <c r="B114" s="112"/>
      <c r="C114" s="112"/>
      <c r="D114" s="112"/>
      <c r="E114" s="112"/>
      <c r="F114" s="36">
        <v>12</v>
      </c>
      <c r="G114" s="91">
        <v>300</v>
      </c>
      <c r="H114" s="35">
        <v>171</v>
      </c>
      <c r="I114" s="40">
        <v>78</v>
      </c>
      <c r="J114" s="38" t="s">
        <v>1387</v>
      </c>
      <c r="K114" s="34">
        <f>IFERROR(_xlfn.XLOOKUP(J114,Index!$A:$A,Index!$B:$B),"")</f>
        <v>13096.13</v>
      </c>
    </row>
    <row r="115" spans="1:11" x14ac:dyDescent="0.25">
      <c r="A115" s="112"/>
      <c r="B115" s="112"/>
      <c r="C115" s="112"/>
      <c r="D115" s="112"/>
      <c r="E115" s="112"/>
      <c r="F115" s="36">
        <v>14</v>
      </c>
      <c r="G115" s="91">
        <v>350</v>
      </c>
      <c r="H115" s="35">
        <v>228</v>
      </c>
      <c r="I115" s="40">
        <v>103</v>
      </c>
      <c r="J115" s="38" t="s">
        <v>1388</v>
      </c>
      <c r="K115" s="34">
        <f>IFERROR(_xlfn.XLOOKUP(J115,Index!$A:$A,Index!$B:$B),"")</f>
        <v>21242.35</v>
      </c>
    </row>
    <row r="116" spans="1:11" x14ac:dyDescent="0.25">
      <c r="A116" s="112"/>
      <c r="B116" s="112"/>
      <c r="C116" s="112"/>
      <c r="D116" s="112"/>
      <c r="E116" s="112"/>
      <c r="F116" s="36">
        <v>16</v>
      </c>
      <c r="G116" s="91">
        <v>400</v>
      </c>
      <c r="H116" s="35">
        <v>315</v>
      </c>
      <c r="I116" s="40">
        <v>143</v>
      </c>
      <c r="J116" s="38" t="s">
        <v>1389</v>
      </c>
      <c r="K116" s="34">
        <f>IFERROR(_xlfn.XLOOKUP(J116,Index!$A:$A,Index!$B:$B),"")</f>
        <v>33970.959999999999</v>
      </c>
    </row>
    <row r="117" spans="1:11" x14ac:dyDescent="0.25">
      <c r="A117" s="60" t="s">
        <v>1390</v>
      </c>
      <c r="B117" s="60" t="s">
        <v>1355</v>
      </c>
      <c r="C117" s="88" t="s">
        <v>1283</v>
      </c>
      <c r="D117" s="85" t="s">
        <v>1284</v>
      </c>
      <c r="E117" s="85" t="s">
        <v>1283</v>
      </c>
      <c r="F117" s="63">
        <v>2</v>
      </c>
      <c r="G117" s="91">
        <v>50</v>
      </c>
      <c r="H117" s="35">
        <v>6</v>
      </c>
      <c r="I117" s="40">
        <v>2.7</v>
      </c>
      <c r="J117" s="38" t="s">
        <v>1391</v>
      </c>
      <c r="K117" s="34">
        <f>IFERROR(_xlfn.XLOOKUP(J117,Index!$A:$A,Index!$B:$B),"")</f>
        <v>2104.41</v>
      </c>
    </row>
    <row r="118" spans="1:11" x14ac:dyDescent="0.25">
      <c r="A118" s="26"/>
      <c r="C118" s="26"/>
      <c r="D118" s="30"/>
      <c r="E118" s="30"/>
      <c r="F118" s="63" t="s">
        <v>139</v>
      </c>
      <c r="G118" s="91">
        <v>65</v>
      </c>
      <c r="H118" s="35">
        <v>8</v>
      </c>
      <c r="I118" s="40">
        <v>3.6</v>
      </c>
      <c r="J118" s="38" t="s">
        <v>1392</v>
      </c>
      <c r="K118" s="34">
        <f>IFERROR(_xlfn.XLOOKUP(J118,Index!$A:$A,Index!$B:$B),"")</f>
        <v>2418.5500000000002</v>
      </c>
    </row>
    <row r="119" spans="1:11" x14ac:dyDescent="0.25">
      <c r="A119" s="26"/>
      <c r="C119" s="26"/>
      <c r="D119" s="30"/>
      <c r="E119" s="30"/>
      <c r="F119" s="36">
        <v>3</v>
      </c>
      <c r="G119" s="91">
        <v>80</v>
      </c>
      <c r="H119" s="35">
        <v>12</v>
      </c>
      <c r="I119" s="40">
        <v>5.4</v>
      </c>
      <c r="J119" s="38" t="s">
        <v>1393</v>
      </c>
      <c r="K119" s="34">
        <f>IFERROR(_xlfn.XLOOKUP(J119,Index!$A:$A,Index!$B:$B),"")</f>
        <v>3055.98</v>
      </c>
    </row>
    <row r="120" spans="1:11" x14ac:dyDescent="0.25">
      <c r="A120" s="112"/>
      <c r="C120" s="112"/>
      <c r="D120" s="112"/>
      <c r="E120" s="112"/>
      <c r="F120" s="36">
        <v>4</v>
      </c>
      <c r="G120" s="91">
        <v>100</v>
      </c>
      <c r="H120" s="35">
        <v>17</v>
      </c>
      <c r="I120" s="40">
        <v>7.7</v>
      </c>
      <c r="J120" s="38" t="s">
        <v>3076</v>
      </c>
      <c r="K120" s="34">
        <f>K119*1.3</f>
        <v>3972.7740000000003</v>
      </c>
    </row>
    <row r="121" spans="1:11" x14ac:dyDescent="0.25">
      <c r="A121" s="112"/>
      <c r="C121" s="112"/>
      <c r="D121" s="112"/>
      <c r="E121" s="112"/>
      <c r="F121" s="36">
        <v>6</v>
      </c>
      <c r="G121" s="91">
        <v>150</v>
      </c>
      <c r="H121" s="35">
        <v>35</v>
      </c>
      <c r="I121" s="40">
        <v>16</v>
      </c>
      <c r="J121" s="38" t="s">
        <v>1394</v>
      </c>
      <c r="K121" s="34">
        <f>IFERROR(_xlfn.XLOOKUP(J121,Index!$A:$A,Index!$B:$B),"")</f>
        <v>6639.55</v>
      </c>
    </row>
    <row r="122" spans="1:11" x14ac:dyDescent="0.25">
      <c r="A122" s="112"/>
      <c r="C122" s="112"/>
      <c r="D122" s="112"/>
      <c r="E122" s="112"/>
      <c r="F122" s="36">
        <v>8</v>
      </c>
      <c r="G122" s="91">
        <v>200</v>
      </c>
      <c r="H122" s="35">
        <v>73</v>
      </c>
      <c r="I122" s="40">
        <v>33</v>
      </c>
      <c r="J122" s="38" t="s">
        <v>1395</v>
      </c>
      <c r="K122" s="34">
        <f>IFERROR(_xlfn.XLOOKUP(J122,Index!$A:$A,Index!$B:$B),"")</f>
        <v>11682.52</v>
      </c>
    </row>
    <row r="123" spans="1:11" x14ac:dyDescent="0.25">
      <c r="A123" s="108"/>
      <c r="B123" s="93"/>
      <c r="C123" s="108"/>
      <c r="D123" s="108"/>
      <c r="E123" s="108"/>
      <c r="F123" s="36">
        <v>10</v>
      </c>
      <c r="G123" s="91">
        <v>250</v>
      </c>
      <c r="H123" s="35">
        <v>130</v>
      </c>
      <c r="I123" s="40">
        <v>59</v>
      </c>
      <c r="J123" s="38" t="s">
        <v>1396</v>
      </c>
      <c r="K123" s="34">
        <f>IFERROR(_xlfn.XLOOKUP(J123,Index!$A:$A,Index!$B:$B),"")</f>
        <v>17076.22</v>
      </c>
    </row>
    <row r="125" spans="1:11" x14ac:dyDescent="0.25">
      <c r="K125" s="19"/>
    </row>
  </sheetData>
  <mergeCells count="15">
    <mergeCell ref="H94:I94"/>
    <mergeCell ref="F94:G94"/>
    <mergeCell ref="C94:E94"/>
    <mergeCell ref="E4:F4"/>
    <mergeCell ref="B4:D4"/>
    <mergeCell ref="B39:D39"/>
    <mergeCell ref="E39:F39"/>
    <mergeCell ref="G4:H4"/>
    <mergeCell ref="B24:D24"/>
    <mergeCell ref="E24:F24"/>
    <mergeCell ref="F50:G50"/>
    <mergeCell ref="C50:E50"/>
    <mergeCell ref="G24:H24"/>
    <mergeCell ref="G39:H39"/>
    <mergeCell ref="H50:I50"/>
  </mergeCells>
  <conditionalFormatting sqref="F5:F20 F25:F35 F47 G51:G89 G95:G123">
    <cfRule type="expression" dxfId="204" priority="91">
      <formula>F5="Not a valid item #"</formula>
    </cfRule>
    <cfRule type="expression" dxfId="203" priority="92">
      <formula>F5="Not in NPSLS"</formula>
    </cfRule>
    <cfRule type="expression" dxfId="202" priority="93">
      <formula>F5="Obsolete"</formula>
    </cfRule>
    <cfRule type="expression" dxfId="201" priority="94">
      <formula>F5=""</formula>
    </cfRule>
    <cfRule type="expression" dxfId="200" priority="95">
      <formula>F5="List Price"</formula>
    </cfRule>
  </conditionalFormatting>
  <conditionalFormatting sqref="F40:F45">
    <cfRule type="expression" dxfId="199" priority="111">
      <formula>F40="Not a valid item #"</formula>
    </cfRule>
    <cfRule type="expression" dxfId="198" priority="112">
      <formula>F40="Not in NPSLS"</formula>
    </cfRule>
    <cfRule type="expression" dxfId="197" priority="113">
      <formula>F40="Obsolete"</formula>
    </cfRule>
    <cfRule type="expression" dxfId="196" priority="114">
      <formula>F40=""</formula>
    </cfRule>
    <cfRule type="expression" dxfId="195" priority="115">
      <formula>F40="List Price"</formula>
    </cfRule>
  </conditionalFormatting>
  <conditionalFormatting sqref="H2:H3">
    <cfRule type="expression" dxfId="194" priority="116">
      <formula>H2="Not a valid item #"</formula>
    </cfRule>
    <cfRule type="expression" dxfId="193" priority="117">
      <formula>H2="Not in NPSLS"</formula>
    </cfRule>
    <cfRule type="expression" dxfId="192" priority="118">
      <formula>H2="Obsolete"</formula>
    </cfRule>
    <cfRule type="expression" dxfId="191" priority="119">
      <formula>H2=""</formula>
    </cfRule>
    <cfRule type="expression" dxfId="190" priority="120">
      <formula>H2="List Price"</formula>
    </cfRule>
  </conditionalFormatting>
  <conditionalFormatting sqref="H22:H23">
    <cfRule type="expression" dxfId="189" priority="11">
      <formula>H22="Not a valid item #"</formula>
    </cfRule>
    <cfRule type="expression" dxfId="188" priority="12">
      <formula>H22="Not in NPSLS"</formula>
    </cfRule>
    <cfRule type="expression" dxfId="187" priority="13">
      <formula>H22="Obsolete"</formula>
    </cfRule>
    <cfRule type="expression" dxfId="186" priority="14">
      <formula>H22=""</formula>
    </cfRule>
    <cfRule type="expression" dxfId="185" priority="15">
      <formula>H22="List Price"</formula>
    </cfRule>
  </conditionalFormatting>
  <conditionalFormatting sqref="H37:H38">
    <cfRule type="expression" dxfId="184" priority="106">
      <formula>H37="Not a valid item #"</formula>
    </cfRule>
    <cfRule type="expression" dxfId="183" priority="107">
      <formula>H37="Not in NPSLS"</formula>
    </cfRule>
    <cfRule type="expression" dxfId="182" priority="108">
      <formula>H37="Obsolete"</formula>
    </cfRule>
    <cfRule type="expression" dxfId="181" priority="109">
      <formula>H37=""</formula>
    </cfRule>
    <cfRule type="expression" dxfId="180" priority="110">
      <formula>H37="List Price"</formula>
    </cfRule>
  </conditionalFormatting>
  <conditionalFormatting sqref="H48:H49">
    <cfRule type="expression" dxfId="179" priority="81">
      <formula>H48="Not a valid item #"</formula>
    </cfRule>
    <cfRule type="expression" dxfId="178" priority="82">
      <formula>H48="Not in NPSLS"</formula>
    </cfRule>
    <cfRule type="expression" dxfId="177" priority="83">
      <formula>H48="Obsolete"</formula>
    </cfRule>
    <cfRule type="expression" dxfId="176" priority="84">
      <formula>H48=""</formula>
    </cfRule>
    <cfRule type="expression" dxfId="175" priority="85">
      <formula>H48="List Price"</formula>
    </cfRule>
  </conditionalFormatting>
  <conditionalFormatting sqref="H92:H93">
    <cfRule type="expression" dxfId="174" priority="56">
      <formula>H92="Not a valid item #"</formula>
    </cfRule>
    <cfRule type="expression" dxfId="173" priority="57">
      <formula>H92="Not in NPSLS"</formula>
    </cfRule>
    <cfRule type="expression" dxfId="172" priority="58">
      <formula>H92="Obsolete"</formula>
    </cfRule>
    <cfRule type="expression" dxfId="171" priority="59">
      <formula>H92=""</formula>
    </cfRule>
    <cfRule type="expression" dxfId="170" priority="60">
      <formula>H92="List Price"</formula>
    </cfRule>
  </conditionalFormatting>
  <hyperlinks>
    <hyperlink ref="A1" location="'Table of Contents'!A1" display="Return Home" xr:uid="{941B0B52-15AD-4DFE-84DD-2B9BAAF75C9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A9C-B977-4FA0-B6B7-FBCF5A200996}">
  <sheetPr codeName="Sheet16"/>
  <dimension ref="A1:M199"/>
  <sheetViews>
    <sheetView showGridLines="0" zoomScale="85" zoomScaleNormal="85" workbookViewId="0"/>
  </sheetViews>
  <sheetFormatPr defaultColWidth="8.85546875" defaultRowHeight="15" x14ac:dyDescent="0.25"/>
  <cols>
    <col min="1" max="1" width="24.85546875" customWidth="1"/>
    <col min="2" max="2" width="26" customWidth="1"/>
    <col min="3" max="3" width="13.42578125" customWidth="1"/>
    <col min="9" max="9" width="10.42578125" customWidth="1"/>
    <col min="10" max="10" width="12.140625" customWidth="1"/>
    <col min="11" max="11" width="17.140625" customWidth="1"/>
    <col min="12" max="13" width="11.85546875" bestFit="1" customWidth="1"/>
    <col min="14" max="14" width="11.140625" bestFit="1" customWidth="1"/>
  </cols>
  <sheetData>
    <row r="1" spans="1:10" x14ac:dyDescent="0.25">
      <c r="A1" s="201" t="s">
        <v>3074</v>
      </c>
    </row>
    <row r="2" spans="1:10" ht="15.75" x14ac:dyDescent="0.25">
      <c r="A2" s="65" t="s">
        <v>1488</v>
      </c>
      <c r="B2" s="65" t="s">
        <v>356</v>
      </c>
      <c r="C2" s="14"/>
      <c r="D2" s="14"/>
      <c r="E2" s="14"/>
      <c r="F2" s="3"/>
      <c r="G2" s="8"/>
      <c r="H2" s="98"/>
      <c r="I2" s="99"/>
    </row>
    <row r="3" spans="1:10" ht="15.75" x14ac:dyDescent="0.25">
      <c r="A3" s="48" t="s">
        <v>1489</v>
      </c>
      <c r="B3" s="11"/>
      <c r="C3" s="4"/>
      <c r="D3" s="4"/>
      <c r="E3" s="4"/>
      <c r="F3" s="4"/>
      <c r="G3" s="5"/>
      <c r="H3" s="98"/>
      <c r="I3" s="4"/>
    </row>
    <row r="4" spans="1:10" ht="24" x14ac:dyDescent="0.25">
      <c r="A4" s="25" t="s">
        <v>31</v>
      </c>
      <c r="B4" s="287" t="s">
        <v>1278</v>
      </c>
      <c r="C4" s="288"/>
      <c r="D4" s="280" t="s">
        <v>34</v>
      </c>
      <c r="E4" s="280"/>
      <c r="F4" s="132" t="s">
        <v>35</v>
      </c>
      <c r="G4" s="133"/>
      <c r="H4" s="42" t="s">
        <v>36</v>
      </c>
      <c r="I4" s="24" t="s">
        <v>37</v>
      </c>
    </row>
    <row r="5" spans="1:10" x14ac:dyDescent="0.25">
      <c r="A5" s="90"/>
      <c r="B5" s="32" t="s">
        <v>1279</v>
      </c>
      <c r="C5" s="131" t="s">
        <v>1280</v>
      </c>
      <c r="D5" s="33" t="s">
        <v>40</v>
      </c>
      <c r="E5" s="33" t="s">
        <v>41</v>
      </c>
      <c r="F5" s="33" t="s">
        <v>42</v>
      </c>
      <c r="G5" s="39" t="s">
        <v>43</v>
      </c>
      <c r="H5" s="33"/>
      <c r="I5" s="41"/>
    </row>
    <row r="6" spans="1:10" x14ac:dyDescent="0.25">
      <c r="A6" s="60" t="s">
        <v>1490</v>
      </c>
      <c r="B6" s="88" t="s">
        <v>1283</v>
      </c>
      <c r="C6" s="85" t="s">
        <v>1283</v>
      </c>
      <c r="D6" s="63">
        <v>1.5</v>
      </c>
      <c r="E6" s="91">
        <v>40</v>
      </c>
      <c r="F6" s="35">
        <v>4</v>
      </c>
      <c r="G6" s="40">
        <v>1.8</v>
      </c>
      <c r="H6" s="38" t="s">
        <v>1491</v>
      </c>
      <c r="I6" s="34">
        <f>IFERROR(_xlfn.XLOOKUP(H6,Index!$A:$A,Index!$B:$B),"")</f>
        <v>800.89</v>
      </c>
    </row>
    <row r="7" spans="1:10" x14ac:dyDescent="0.25">
      <c r="A7" s="112"/>
      <c r="B7" s="112"/>
      <c r="C7" s="112"/>
      <c r="D7" s="63">
        <v>2</v>
      </c>
      <c r="E7" s="91">
        <v>50</v>
      </c>
      <c r="F7" s="35">
        <v>5</v>
      </c>
      <c r="G7" s="40">
        <v>2.2999999999999998</v>
      </c>
      <c r="H7" s="38" t="s">
        <v>1492</v>
      </c>
      <c r="I7" s="34">
        <f>IFERROR(_xlfn.XLOOKUP(H7,Index!$A:$A,Index!$B:$B),"")</f>
        <v>971.39</v>
      </c>
    </row>
    <row r="8" spans="1:10" x14ac:dyDescent="0.25">
      <c r="A8" s="112"/>
      <c r="B8" s="112"/>
      <c r="C8" s="112"/>
      <c r="D8" s="63" t="s">
        <v>139</v>
      </c>
      <c r="E8" s="91">
        <v>65</v>
      </c>
      <c r="F8" s="35">
        <v>8</v>
      </c>
      <c r="G8" s="40">
        <v>3.6</v>
      </c>
      <c r="H8" s="38" t="s">
        <v>1493</v>
      </c>
      <c r="I8" s="34">
        <f>IFERROR(_xlfn.XLOOKUP(H8,Index!$A:$A,Index!$B:$B),"")</f>
        <v>1057.6099999999999</v>
      </c>
    </row>
    <row r="9" spans="1:10" x14ac:dyDescent="0.25">
      <c r="A9" s="112"/>
      <c r="B9" s="112"/>
      <c r="C9" s="112"/>
      <c r="D9" s="63">
        <v>3</v>
      </c>
      <c r="E9" s="91">
        <v>80</v>
      </c>
      <c r="F9" s="35">
        <v>10</v>
      </c>
      <c r="G9" s="40">
        <v>4.5</v>
      </c>
      <c r="H9" s="38" t="s">
        <v>1494</v>
      </c>
      <c r="I9" s="34">
        <f>IFERROR(_xlfn.XLOOKUP(H9,Index!$A:$A,Index!$B:$B),"")</f>
        <v>1127.02</v>
      </c>
    </row>
    <row r="10" spans="1:10" x14ac:dyDescent="0.25">
      <c r="A10" s="112"/>
      <c r="B10" s="112"/>
      <c r="C10" s="112"/>
      <c r="D10" s="63">
        <v>4</v>
      </c>
      <c r="E10" s="91">
        <v>100</v>
      </c>
      <c r="F10" s="35">
        <v>18</v>
      </c>
      <c r="G10" s="40">
        <v>8.1999999999999993</v>
      </c>
      <c r="H10" s="38" t="s">
        <v>1495</v>
      </c>
      <c r="I10" s="34">
        <f>IFERROR(_xlfn.XLOOKUP(H10,Index!$A:$A,Index!$B:$B),"")</f>
        <v>1438.22</v>
      </c>
      <c r="J10" s="203"/>
    </row>
    <row r="11" spans="1:10" x14ac:dyDescent="0.25">
      <c r="A11" s="112"/>
      <c r="B11" s="112"/>
      <c r="C11" s="112"/>
      <c r="D11" s="63">
        <v>5</v>
      </c>
      <c r="E11" s="91">
        <v>125</v>
      </c>
      <c r="F11" s="35">
        <v>28</v>
      </c>
      <c r="G11" s="40">
        <v>12.7</v>
      </c>
      <c r="H11" s="38" t="s">
        <v>1496</v>
      </c>
      <c r="I11" s="34">
        <f>IFERROR(_xlfn.XLOOKUP(H11,Index!$A:$A,Index!$B:$B),"")</f>
        <v>1906.1</v>
      </c>
    </row>
    <row r="12" spans="1:10" x14ac:dyDescent="0.25">
      <c r="A12" s="112"/>
      <c r="B12" s="112"/>
      <c r="C12" s="112"/>
      <c r="D12" s="63">
        <v>6</v>
      </c>
      <c r="E12" s="91">
        <v>150</v>
      </c>
      <c r="F12" s="35">
        <v>38</v>
      </c>
      <c r="G12" s="40">
        <v>17</v>
      </c>
      <c r="H12" s="38" t="s">
        <v>1497</v>
      </c>
      <c r="I12" s="34">
        <f>IFERROR(_xlfn.XLOOKUP(H12,Index!$A:$A,Index!$B:$B),"")</f>
        <v>2531.56</v>
      </c>
    </row>
    <row r="13" spans="1:10" x14ac:dyDescent="0.25">
      <c r="A13" s="60" t="s">
        <v>1498</v>
      </c>
      <c r="B13" s="88" t="s">
        <v>1283</v>
      </c>
      <c r="C13" s="85" t="s">
        <v>1283</v>
      </c>
      <c r="D13" s="63">
        <v>8</v>
      </c>
      <c r="E13" s="91">
        <v>200</v>
      </c>
      <c r="F13" s="35">
        <v>86</v>
      </c>
      <c r="G13" s="40">
        <v>39</v>
      </c>
      <c r="H13" s="38" t="s">
        <v>1499</v>
      </c>
      <c r="I13" s="34">
        <f>IFERROR(_xlfn.XLOOKUP(H13,Index!$A:$A,Index!$B:$B),"")</f>
        <v>5439.91</v>
      </c>
    </row>
    <row r="14" spans="1:10" x14ac:dyDescent="0.25">
      <c r="A14" s="108"/>
      <c r="B14" s="108"/>
      <c r="C14" s="108"/>
      <c r="D14" s="63">
        <v>10</v>
      </c>
      <c r="E14" s="91">
        <v>250</v>
      </c>
      <c r="F14" s="35">
        <v>163</v>
      </c>
      <c r="G14" s="40">
        <v>74</v>
      </c>
      <c r="H14" s="38" t="s">
        <v>1500</v>
      </c>
      <c r="I14" s="34">
        <f>IFERROR(_xlfn.XLOOKUP(H14,Index!$A:$A,Index!$B:$B),"")</f>
        <v>9407.84</v>
      </c>
    </row>
    <row r="16" spans="1:10" ht="15.75" x14ac:dyDescent="0.25">
      <c r="A16" s="65" t="s">
        <v>1501</v>
      </c>
      <c r="B16" s="65" t="s">
        <v>356</v>
      </c>
      <c r="C16" s="14"/>
      <c r="D16" s="14"/>
      <c r="E16" s="14"/>
      <c r="F16" s="3"/>
      <c r="G16" s="8"/>
      <c r="H16" s="98"/>
      <c r="I16" s="99"/>
    </row>
    <row r="17" spans="1:9" ht="15.75" x14ac:dyDescent="0.25">
      <c r="A17" s="48" t="s">
        <v>1502</v>
      </c>
      <c r="B17" s="11"/>
      <c r="C17" s="4"/>
      <c r="D17" s="4"/>
      <c r="E17" s="4"/>
      <c r="F17" s="4"/>
      <c r="G17" s="5"/>
      <c r="H17" s="98"/>
      <c r="I17" s="4"/>
    </row>
    <row r="18" spans="1:9" ht="24" x14ac:dyDescent="0.25">
      <c r="A18" s="25" t="s">
        <v>31</v>
      </c>
      <c r="B18" s="287" t="s">
        <v>1278</v>
      </c>
      <c r="C18" s="288"/>
      <c r="D18" s="280" t="s">
        <v>34</v>
      </c>
      <c r="E18" s="280"/>
      <c r="F18" s="278" t="s">
        <v>35</v>
      </c>
      <c r="G18" s="279"/>
      <c r="H18" s="42" t="s">
        <v>36</v>
      </c>
      <c r="I18" s="24" t="s">
        <v>37</v>
      </c>
    </row>
    <row r="19" spans="1:9" x14ac:dyDescent="0.25">
      <c r="A19" s="90"/>
      <c r="B19" s="32" t="s">
        <v>1279</v>
      </c>
      <c r="C19" s="131" t="s">
        <v>1280</v>
      </c>
      <c r="D19" s="33" t="s">
        <v>40</v>
      </c>
      <c r="E19" s="33" t="s">
        <v>41</v>
      </c>
      <c r="F19" s="33" t="s">
        <v>42</v>
      </c>
      <c r="G19" s="39" t="s">
        <v>43</v>
      </c>
      <c r="H19" s="33"/>
      <c r="I19" s="41"/>
    </row>
    <row r="20" spans="1:9" x14ac:dyDescent="0.25">
      <c r="A20" s="60" t="s">
        <v>1490</v>
      </c>
      <c r="B20" s="88" t="s">
        <v>1283</v>
      </c>
      <c r="C20" s="85" t="s">
        <v>1283</v>
      </c>
      <c r="D20" s="63">
        <v>1.5</v>
      </c>
      <c r="E20" s="91">
        <v>40</v>
      </c>
      <c r="F20" s="35">
        <v>4</v>
      </c>
      <c r="G20" s="40">
        <v>1.8</v>
      </c>
      <c r="H20" s="38" t="s">
        <v>1503</v>
      </c>
      <c r="I20" s="34">
        <f>IFERROR(_xlfn.XLOOKUP(H20,Index!$A:$A,Index!$B:$B),"")</f>
        <v>527.34</v>
      </c>
    </row>
    <row r="21" spans="1:9" x14ac:dyDescent="0.25">
      <c r="A21" s="112"/>
      <c r="B21" s="112"/>
      <c r="C21" s="112"/>
      <c r="D21" s="63">
        <v>2</v>
      </c>
      <c r="E21" s="91">
        <v>50</v>
      </c>
      <c r="F21" s="35">
        <v>5</v>
      </c>
      <c r="G21" s="40">
        <v>2.2999999999999998</v>
      </c>
      <c r="H21" s="38" t="s">
        <v>1504</v>
      </c>
      <c r="I21" s="34">
        <f>IFERROR(_xlfn.XLOOKUP(H21,Index!$A:$A,Index!$B:$B),"")</f>
        <v>680.33</v>
      </c>
    </row>
    <row r="22" spans="1:9" x14ac:dyDescent="0.25">
      <c r="A22" s="112"/>
      <c r="B22" s="112"/>
      <c r="C22" s="112"/>
      <c r="D22" s="63" t="s">
        <v>139</v>
      </c>
      <c r="E22" s="91">
        <v>65</v>
      </c>
      <c r="F22" s="35">
        <v>8</v>
      </c>
      <c r="G22" s="40">
        <v>3.6</v>
      </c>
      <c r="H22" s="38" t="s">
        <v>1505</v>
      </c>
      <c r="I22" s="34">
        <f>IFERROR(_xlfn.XLOOKUP(H22,Index!$A:$A,Index!$B:$B),"")</f>
        <v>741.48</v>
      </c>
    </row>
    <row r="23" spans="1:9" x14ac:dyDescent="0.25">
      <c r="A23" s="112"/>
      <c r="B23" s="112"/>
      <c r="C23" s="112"/>
      <c r="D23" s="63">
        <v>3</v>
      </c>
      <c r="E23" s="91">
        <v>80</v>
      </c>
      <c r="F23" s="35">
        <v>10</v>
      </c>
      <c r="G23" s="40">
        <v>4.5</v>
      </c>
      <c r="H23" s="38" t="s">
        <v>1506</v>
      </c>
      <c r="I23" s="34">
        <f>IFERROR(_xlfn.XLOOKUP(H23,Index!$A:$A,Index!$B:$B),"")</f>
        <v>789.34</v>
      </c>
    </row>
    <row r="24" spans="1:9" x14ac:dyDescent="0.25">
      <c r="A24" s="112"/>
      <c r="B24" s="112"/>
      <c r="C24" s="112"/>
      <c r="D24" s="63">
        <v>4</v>
      </c>
      <c r="E24" s="91">
        <v>100</v>
      </c>
      <c r="F24" s="35">
        <v>18</v>
      </c>
      <c r="G24" s="40">
        <v>8.1999999999999993</v>
      </c>
      <c r="H24" s="38" t="s">
        <v>1507</v>
      </c>
      <c r="I24" s="34">
        <f>IFERROR(_xlfn.XLOOKUP(H24,Index!$A:$A,Index!$B:$B),"")</f>
        <v>1007.26</v>
      </c>
    </row>
    <row r="25" spans="1:9" x14ac:dyDescent="0.25">
      <c r="A25" s="112"/>
      <c r="B25" s="112"/>
      <c r="C25" s="112"/>
      <c r="D25" s="63">
        <v>5</v>
      </c>
      <c r="E25" s="91">
        <v>125</v>
      </c>
      <c r="F25" s="35">
        <v>28</v>
      </c>
      <c r="G25" s="40">
        <v>12.7</v>
      </c>
      <c r="H25" s="38" t="s">
        <v>1508</v>
      </c>
      <c r="I25" s="34">
        <f>IFERROR(_xlfn.XLOOKUP(H25,Index!$A:$A,Index!$B:$B),"")</f>
        <v>1336.26</v>
      </c>
    </row>
    <row r="26" spans="1:9" x14ac:dyDescent="0.25">
      <c r="A26" s="112"/>
      <c r="B26" s="112"/>
      <c r="C26" s="112"/>
      <c r="D26" s="63">
        <v>6</v>
      </c>
      <c r="E26" s="91">
        <v>150</v>
      </c>
      <c r="F26" s="35">
        <v>38</v>
      </c>
      <c r="G26" s="40">
        <v>17</v>
      </c>
      <c r="H26" s="38" t="s">
        <v>1509</v>
      </c>
      <c r="I26" s="34">
        <f>IFERROR(_xlfn.XLOOKUP(H26,Index!$A:$A,Index!$B:$B),"")</f>
        <v>1772.14</v>
      </c>
    </row>
    <row r="27" spans="1:9" x14ac:dyDescent="0.25">
      <c r="A27" s="60" t="s">
        <v>1498</v>
      </c>
      <c r="B27" s="88" t="s">
        <v>1283</v>
      </c>
      <c r="C27" s="85" t="s">
        <v>1283</v>
      </c>
      <c r="D27" s="63">
        <v>8</v>
      </c>
      <c r="E27" s="91">
        <v>200</v>
      </c>
      <c r="F27" s="35">
        <v>86</v>
      </c>
      <c r="G27" s="40">
        <v>39</v>
      </c>
      <c r="H27" s="38" t="s">
        <v>1510</v>
      </c>
      <c r="I27" s="34">
        <f>IFERROR(_xlfn.XLOOKUP(H27,Index!$A:$A,Index!$B:$B),"")</f>
        <v>3808.28</v>
      </c>
    </row>
    <row r="28" spans="1:9" x14ac:dyDescent="0.25">
      <c r="A28" s="112"/>
      <c r="B28" s="112"/>
      <c r="C28" s="112"/>
      <c r="D28" s="63">
        <v>10</v>
      </c>
      <c r="E28" s="91">
        <v>250</v>
      </c>
      <c r="F28" s="35">
        <v>163</v>
      </c>
      <c r="G28" s="40">
        <v>74</v>
      </c>
      <c r="H28" s="38" t="s">
        <v>1511</v>
      </c>
      <c r="I28" s="34">
        <f>IFERROR(_xlfn.XLOOKUP(H28,Index!$A:$A,Index!$B:$B),"")</f>
        <v>6590.17</v>
      </c>
    </row>
    <row r="29" spans="1:9" x14ac:dyDescent="0.25">
      <c r="A29" s="108"/>
      <c r="B29" s="108"/>
      <c r="C29" s="108"/>
      <c r="D29" s="63">
        <v>12</v>
      </c>
      <c r="E29" s="91">
        <v>300</v>
      </c>
      <c r="F29" s="35">
        <v>269</v>
      </c>
      <c r="G29" s="40">
        <v>122</v>
      </c>
      <c r="H29" s="38" t="s">
        <v>1512</v>
      </c>
      <c r="I29" s="34">
        <f>IFERROR(_xlfn.XLOOKUP(H29,Index!$A:$A,Index!$B:$B),"")</f>
        <v>12567.6</v>
      </c>
    </row>
    <row r="31" spans="1:9" ht="15.75" x14ac:dyDescent="0.25">
      <c r="A31" s="65" t="s">
        <v>1513</v>
      </c>
      <c r="B31" s="65" t="s">
        <v>231</v>
      </c>
      <c r="C31" s="14"/>
      <c r="D31" s="14"/>
      <c r="E31" s="14"/>
      <c r="F31" s="3"/>
      <c r="G31" s="8"/>
      <c r="H31" s="98"/>
      <c r="I31" s="99"/>
    </row>
    <row r="32" spans="1:9" ht="15.75" x14ac:dyDescent="0.25">
      <c r="A32" s="48" t="s">
        <v>1514</v>
      </c>
      <c r="B32" s="11"/>
      <c r="C32" s="4"/>
      <c r="D32" s="4"/>
      <c r="E32" s="4"/>
      <c r="F32" s="4"/>
      <c r="G32" s="5"/>
      <c r="H32" s="98"/>
      <c r="I32" s="4"/>
    </row>
    <row r="33" spans="1:13" ht="24" x14ac:dyDescent="0.25">
      <c r="A33" s="25" t="s">
        <v>31</v>
      </c>
      <c r="B33" s="122" t="s">
        <v>1055</v>
      </c>
      <c r="C33" s="286" t="s">
        <v>1278</v>
      </c>
      <c r="D33" s="288"/>
      <c r="E33" s="278" t="s">
        <v>34</v>
      </c>
      <c r="F33" s="279"/>
      <c r="G33" s="278" t="s">
        <v>35</v>
      </c>
      <c r="H33" s="279"/>
      <c r="I33" s="42" t="s">
        <v>36</v>
      </c>
      <c r="J33" s="24" t="s">
        <v>37</v>
      </c>
    </row>
    <row r="34" spans="1:13" x14ac:dyDescent="0.25">
      <c r="A34" s="90"/>
      <c r="B34" s="90"/>
      <c r="C34" s="32" t="s">
        <v>1279</v>
      </c>
      <c r="D34" s="131" t="s">
        <v>1280</v>
      </c>
      <c r="E34" s="33" t="s">
        <v>40</v>
      </c>
      <c r="F34" s="33" t="s">
        <v>41</v>
      </c>
      <c r="G34" s="33" t="s">
        <v>42</v>
      </c>
      <c r="H34" s="39" t="s">
        <v>43</v>
      </c>
      <c r="I34" s="33"/>
      <c r="J34" s="41"/>
    </row>
    <row r="35" spans="1:13" x14ac:dyDescent="0.25">
      <c r="A35" s="60" t="s">
        <v>1515</v>
      </c>
      <c r="B35" s="88" t="s">
        <v>1516</v>
      </c>
      <c r="C35" s="88" t="s">
        <v>1072</v>
      </c>
      <c r="D35" s="85" t="s">
        <v>1517</v>
      </c>
      <c r="E35" s="63">
        <v>0.25</v>
      </c>
      <c r="F35" s="91">
        <v>8</v>
      </c>
      <c r="G35" s="35">
        <v>0.94</v>
      </c>
      <c r="H35" s="40">
        <v>0.4</v>
      </c>
      <c r="I35" s="38" t="s">
        <v>1518</v>
      </c>
      <c r="J35" s="34">
        <f>IFERROR(_xlfn.XLOOKUP(I35,Index!$A:$A,Index!$B:$B),"")</f>
        <v>350.6</v>
      </c>
      <c r="K35" s="203"/>
    </row>
    <row r="36" spans="1:13" x14ac:dyDescent="0.25">
      <c r="A36" s="112"/>
      <c r="B36" s="112"/>
      <c r="C36" s="112"/>
      <c r="D36" s="112"/>
      <c r="E36" s="63">
        <v>0.375</v>
      </c>
      <c r="F36" s="91">
        <v>10</v>
      </c>
      <c r="G36" s="35">
        <v>0.94</v>
      </c>
      <c r="H36" s="40">
        <v>0.4</v>
      </c>
      <c r="I36" s="38" t="s">
        <v>1519</v>
      </c>
      <c r="J36" s="34">
        <f>IFERROR(_xlfn.XLOOKUP(I36,Index!$A:$A,Index!$B:$B),"")</f>
        <v>350.6</v>
      </c>
      <c r="K36" s="203"/>
    </row>
    <row r="37" spans="1:13" x14ac:dyDescent="0.25">
      <c r="A37" s="112"/>
      <c r="B37" s="112"/>
      <c r="C37" s="112"/>
      <c r="D37" s="112"/>
      <c r="E37" s="63">
        <v>0.5</v>
      </c>
      <c r="F37" s="91">
        <v>15</v>
      </c>
      <c r="G37" s="35">
        <v>0.94</v>
      </c>
      <c r="H37" s="40">
        <v>0.4</v>
      </c>
      <c r="I37" s="38" t="s">
        <v>1520</v>
      </c>
      <c r="J37" s="34">
        <f>IFERROR(_xlfn.XLOOKUP(I37,Index!$A:$A,Index!$B:$B),"")</f>
        <v>350.6</v>
      </c>
      <c r="K37" s="203"/>
    </row>
    <row r="38" spans="1:13" x14ac:dyDescent="0.25">
      <c r="A38" s="112"/>
      <c r="B38" s="112"/>
      <c r="C38" s="112"/>
      <c r="D38" s="112"/>
      <c r="E38" s="63">
        <v>0.75</v>
      </c>
      <c r="F38" s="91">
        <v>20</v>
      </c>
      <c r="G38" s="35">
        <v>1.1299999999999999</v>
      </c>
      <c r="H38" s="40">
        <v>0.5</v>
      </c>
      <c r="I38" s="38" t="s">
        <v>1521</v>
      </c>
      <c r="J38" s="34">
        <f>IFERROR(_xlfn.XLOOKUP(I38,Index!$A:$A,Index!$B:$B),"")</f>
        <v>365.67</v>
      </c>
      <c r="K38" s="203"/>
    </row>
    <row r="39" spans="1:13" x14ac:dyDescent="0.25">
      <c r="A39" s="112"/>
      <c r="B39" s="112"/>
      <c r="C39" s="112"/>
      <c r="D39" s="112"/>
      <c r="E39" s="63">
        <v>1</v>
      </c>
      <c r="F39" s="91">
        <v>25</v>
      </c>
      <c r="G39" s="35">
        <v>1.81</v>
      </c>
      <c r="H39" s="40">
        <v>0.8</v>
      </c>
      <c r="I39" s="38" t="s">
        <v>1522</v>
      </c>
      <c r="J39" s="34">
        <f>IFERROR(_xlfn.XLOOKUP(I39,Index!$A:$A,Index!$B:$B),"")</f>
        <v>380.77</v>
      </c>
      <c r="K39" s="203"/>
    </row>
    <row r="40" spans="1:13" x14ac:dyDescent="0.25">
      <c r="A40" s="112"/>
      <c r="B40" s="112"/>
      <c r="C40" s="112"/>
      <c r="D40" s="112"/>
      <c r="E40" s="63">
        <v>1.25</v>
      </c>
      <c r="F40" s="91">
        <v>32</v>
      </c>
      <c r="G40" s="35">
        <v>4.1900000000000004</v>
      </c>
      <c r="H40" s="40">
        <v>1.9</v>
      </c>
      <c r="I40" s="38" t="s">
        <v>1523</v>
      </c>
      <c r="J40" s="34">
        <f>IFERROR(_xlfn.XLOOKUP(I40,Index!$A:$A,Index!$B:$B),"")</f>
        <v>501.55</v>
      </c>
      <c r="K40" s="203"/>
    </row>
    <row r="41" spans="1:13" x14ac:dyDescent="0.25">
      <c r="A41" s="112"/>
      <c r="B41" s="112"/>
      <c r="C41" s="112"/>
      <c r="D41" s="112"/>
      <c r="E41" s="63">
        <v>1.5</v>
      </c>
      <c r="F41" s="91">
        <v>40</v>
      </c>
      <c r="G41" s="35">
        <v>4.3099999999999996</v>
      </c>
      <c r="H41" s="40">
        <v>2</v>
      </c>
      <c r="I41" s="38" t="s">
        <v>1524</v>
      </c>
      <c r="J41" s="34">
        <f>IFERROR(_xlfn.XLOOKUP(I41,Index!$A:$A,Index!$B:$B),"")</f>
        <v>608.91999999999996</v>
      </c>
      <c r="K41" s="203"/>
    </row>
    <row r="42" spans="1:13" x14ac:dyDescent="0.25">
      <c r="A42" s="108"/>
      <c r="B42" s="108"/>
      <c r="C42" s="108"/>
      <c r="D42" s="108"/>
      <c r="E42" s="63">
        <v>2</v>
      </c>
      <c r="F42" s="91">
        <v>50</v>
      </c>
      <c r="G42" s="35">
        <v>5.31</v>
      </c>
      <c r="H42" s="40">
        <v>2</v>
      </c>
      <c r="I42" s="38" t="s">
        <v>1525</v>
      </c>
      <c r="J42" s="34">
        <f>IFERROR(_xlfn.XLOOKUP(I42,Index!$A:$A,Index!$B:$B),"")</f>
        <v>834.53</v>
      </c>
      <c r="K42" s="203"/>
    </row>
    <row r="43" spans="1:13" x14ac:dyDescent="0.25">
      <c r="A43" s="60" t="s">
        <v>3102</v>
      </c>
      <c r="B43" s="88" t="s">
        <v>1516</v>
      </c>
      <c r="C43" s="88" t="s">
        <v>1283</v>
      </c>
      <c r="D43" s="85" t="s">
        <v>3101</v>
      </c>
      <c r="E43" s="63">
        <v>0.5</v>
      </c>
      <c r="F43" s="91">
        <v>15</v>
      </c>
      <c r="G43" s="35">
        <v>0.94</v>
      </c>
      <c r="H43" s="40">
        <v>0.4</v>
      </c>
      <c r="I43" s="38" t="s">
        <v>3103</v>
      </c>
      <c r="J43" s="34">
        <f>IFERROR(_xlfn.XLOOKUP(I43,Index!$A:$A,Index!$B:$B),"")</f>
        <v>431.92</v>
      </c>
      <c r="M43" s="203"/>
    </row>
    <row r="44" spans="1:13" x14ac:dyDescent="0.25">
      <c r="A44" s="112"/>
      <c r="B44" s="112"/>
      <c r="C44" s="112"/>
      <c r="D44" s="112"/>
      <c r="E44" s="63">
        <v>0.75</v>
      </c>
      <c r="F44" s="91">
        <v>20</v>
      </c>
      <c r="G44" s="35">
        <v>1.1299999999999999</v>
      </c>
      <c r="H44" s="40">
        <v>0.5</v>
      </c>
      <c r="I44" s="38" t="s">
        <v>3104</v>
      </c>
      <c r="J44" s="34">
        <f>IFERROR(_xlfn.XLOOKUP(I44,Index!$A:$A,Index!$B:$B),"")</f>
        <v>491.48</v>
      </c>
      <c r="M44" s="203"/>
    </row>
    <row r="45" spans="1:13" x14ac:dyDescent="0.25">
      <c r="A45" s="112"/>
      <c r="B45" s="112"/>
      <c r="C45" s="112"/>
      <c r="D45" s="112"/>
      <c r="E45" s="63">
        <v>1</v>
      </c>
      <c r="F45" s="91">
        <v>25</v>
      </c>
      <c r="G45" s="35">
        <v>1.81</v>
      </c>
      <c r="H45" s="40">
        <v>0.8</v>
      </c>
      <c r="I45" s="38" t="s">
        <v>3105</v>
      </c>
      <c r="J45" s="34">
        <f>IFERROR(_xlfn.XLOOKUP(I45,Index!$A:$A,Index!$B:$B),"")</f>
        <v>540.15</v>
      </c>
      <c r="M45" s="203"/>
    </row>
    <row r="46" spans="1:13" x14ac:dyDescent="0.25">
      <c r="A46" s="112"/>
      <c r="B46" s="112"/>
      <c r="C46" s="112"/>
      <c r="D46" s="112"/>
      <c r="E46" s="63">
        <v>1.25</v>
      </c>
      <c r="F46" s="91">
        <v>32</v>
      </c>
      <c r="G46" s="35">
        <v>4.1900000000000004</v>
      </c>
      <c r="H46" s="40">
        <v>1.9</v>
      </c>
      <c r="I46" s="38" t="s">
        <v>3106</v>
      </c>
      <c r="J46" s="34">
        <f>IFERROR(_xlfn.XLOOKUP(I46,Index!$A:$A,Index!$B:$B),"")</f>
        <v>673.48</v>
      </c>
      <c r="M46" s="203"/>
    </row>
    <row r="47" spans="1:13" x14ac:dyDescent="0.25">
      <c r="A47" s="112"/>
      <c r="B47" s="112"/>
      <c r="C47" s="112"/>
      <c r="D47" s="112"/>
      <c r="E47" s="63">
        <v>1.5</v>
      </c>
      <c r="F47" s="91">
        <v>40</v>
      </c>
      <c r="G47" s="35">
        <v>4.3099999999999996</v>
      </c>
      <c r="H47" s="40">
        <v>2</v>
      </c>
      <c r="I47" s="38" t="s">
        <v>3107</v>
      </c>
      <c r="J47" s="34">
        <f>IFERROR(_xlfn.XLOOKUP(I47,Index!$A:$A,Index!$B:$B),"")</f>
        <v>802.65</v>
      </c>
      <c r="M47" s="203"/>
    </row>
    <row r="48" spans="1:13" x14ac:dyDescent="0.25">
      <c r="A48" s="108"/>
      <c r="B48" s="108"/>
      <c r="C48" s="108"/>
      <c r="D48" s="108"/>
      <c r="E48" s="63">
        <v>2</v>
      </c>
      <c r="F48" s="91">
        <v>50</v>
      </c>
      <c r="G48" s="35">
        <v>5.31</v>
      </c>
      <c r="H48" s="40">
        <v>2</v>
      </c>
      <c r="I48" s="38" t="s">
        <v>3108</v>
      </c>
      <c r="J48" s="34">
        <f>IFERROR(_xlfn.XLOOKUP(I48,Index!$A:$A,Index!$B:$B),"")</f>
        <v>1047.56</v>
      </c>
      <c r="M48" s="203"/>
    </row>
    <row r="49" spans="1:13" x14ac:dyDescent="0.25">
      <c r="A49" s="60" t="s">
        <v>3640</v>
      </c>
      <c r="B49" s="88" t="s">
        <v>1283</v>
      </c>
      <c r="C49" s="88" t="s">
        <v>1283</v>
      </c>
      <c r="D49" s="85" t="s">
        <v>3641</v>
      </c>
      <c r="E49" s="63">
        <v>0.5</v>
      </c>
      <c r="F49" s="91">
        <v>15</v>
      </c>
      <c r="G49" s="35">
        <v>0.94</v>
      </c>
      <c r="H49" s="40">
        <v>0.4</v>
      </c>
      <c r="I49" s="38" t="s">
        <v>3628</v>
      </c>
      <c r="J49" s="34">
        <f>IFERROR(_xlfn.XLOOKUP(I49,Index!$A:$A,Index!$B:$B),"")</f>
        <v>569.39</v>
      </c>
      <c r="M49" s="203"/>
    </row>
    <row r="50" spans="1:13" x14ac:dyDescent="0.25">
      <c r="A50" s="112"/>
      <c r="B50" s="112"/>
      <c r="C50" s="112"/>
      <c r="D50" s="112"/>
      <c r="E50" s="63">
        <v>0.75</v>
      </c>
      <c r="F50" s="91">
        <v>20</v>
      </c>
      <c r="G50" s="35">
        <v>1.1299999999999999</v>
      </c>
      <c r="H50" s="40">
        <v>0.5</v>
      </c>
      <c r="I50" s="38" t="s">
        <v>3630</v>
      </c>
      <c r="J50" s="34">
        <f>IFERROR(_xlfn.XLOOKUP(I50,Index!$A:$A,Index!$B:$B),"")</f>
        <v>575</v>
      </c>
      <c r="M50" s="203"/>
    </row>
    <row r="51" spans="1:13" x14ac:dyDescent="0.25">
      <c r="A51" s="112"/>
      <c r="B51" s="112"/>
      <c r="C51" s="112"/>
      <c r="D51" s="112"/>
      <c r="E51" s="63">
        <v>1</v>
      </c>
      <c r="F51" s="91">
        <v>25</v>
      </c>
      <c r="G51" s="35">
        <v>1.81</v>
      </c>
      <c r="H51" s="40">
        <v>0.8</v>
      </c>
      <c r="I51" s="38" t="s">
        <v>3632</v>
      </c>
      <c r="J51" s="34">
        <f>IFERROR(_xlfn.XLOOKUP(I51,Index!$A:$A,Index!$B:$B),"")</f>
        <v>877.19</v>
      </c>
      <c r="M51" s="203"/>
    </row>
    <row r="52" spans="1:13" x14ac:dyDescent="0.25">
      <c r="A52" s="112"/>
      <c r="B52" s="112"/>
      <c r="C52" s="112"/>
      <c r="D52" s="112"/>
      <c r="E52" s="63">
        <v>1.25</v>
      </c>
      <c r="F52" s="91">
        <v>32</v>
      </c>
      <c r="G52" s="35">
        <v>4.1900000000000004</v>
      </c>
      <c r="H52" s="40">
        <v>1.9</v>
      </c>
      <c r="I52" s="38" t="s">
        <v>3634</v>
      </c>
      <c r="J52" s="34">
        <f>IFERROR(_xlfn.XLOOKUP(I52,Index!$A:$A,Index!$B:$B),"")</f>
        <v>1536.13</v>
      </c>
      <c r="M52" s="203"/>
    </row>
    <row r="53" spans="1:13" x14ac:dyDescent="0.25">
      <c r="A53" s="112"/>
      <c r="B53" s="112"/>
      <c r="C53" s="112"/>
      <c r="D53" s="112"/>
      <c r="E53" s="63">
        <v>1.5</v>
      </c>
      <c r="F53" s="91">
        <v>40</v>
      </c>
      <c r="G53" s="35">
        <v>4.3099999999999996</v>
      </c>
      <c r="H53" s="40">
        <v>2</v>
      </c>
      <c r="I53" s="38" t="s">
        <v>3636</v>
      </c>
      <c r="J53" s="34">
        <f>IFERROR(_xlfn.XLOOKUP(I53,Index!$A:$A,Index!$B:$B),"")</f>
        <v>1579.5</v>
      </c>
      <c r="M53" s="203"/>
    </row>
    <row r="54" spans="1:13" x14ac:dyDescent="0.25">
      <c r="A54" s="108"/>
      <c r="B54" s="108"/>
      <c r="C54" s="108"/>
      <c r="D54" s="108"/>
      <c r="E54" s="63">
        <v>2</v>
      </c>
      <c r="F54" s="91">
        <v>50</v>
      </c>
      <c r="G54" s="35">
        <v>5.31</v>
      </c>
      <c r="H54" s="40">
        <v>2</v>
      </c>
      <c r="I54" s="38" t="s">
        <v>3638</v>
      </c>
      <c r="J54" s="34">
        <f>IFERROR(_xlfn.XLOOKUP(I54,Index!$A:$A,Index!$B:$B),"")</f>
        <v>2049.5300000000002</v>
      </c>
      <c r="M54" s="203"/>
    </row>
    <row r="55" spans="1:13" x14ac:dyDescent="0.25">
      <c r="E55" s="77"/>
      <c r="F55" s="127"/>
      <c r="G55" s="4"/>
      <c r="H55" s="19"/>
      <c r="I55" s="19"/>
      <c r="J55" s="81"/>
      <c r="M55" s="203"/>
    </row>
    <row r="56" spans="1:13" x14ac:dyDescent="0.25">
      <c r="E56" s="77"/>
      <c r="F56" s="127"/>
      <c r="G56" s="4"/>
      <c r="H56" s="19"/>
      <c r="I56" s="19"/>
      <c r="J56" s="81"/>
    </row>
    <row r="57" spans="1:13" ht="15.75" x14ac:dyDescent="0.25">
      <c r="A57" s="65" t="s">
        <v>1526</v>
      </c>
      <c r="B57" s="65" t="s">
        <v>356</v>
      </c>
      <c r="C57" s="14"/>
      <c r="D57" s="14"/>
      <c r="E57" s="14"/>
      <c r="F57" s="3"/>
      <c r="G57" s="8"/>
      <c r="H57" s="98"/>
      <c r="I57" s="99"/>
      <c r="J57" s="19"/>
    </row>
    <row r="58" spans="1:13" ht="15.75" x14ac:dyDescent="0.25">
      <c r="A58" s="48" t="s">
        <v>1527</v>
      </c>
      <c r="B58" s="11"/>
      <c r="C58" s="4"/>
      <c r="D58" s="4"/>
      <c r="E58" s="4"/>
      <c r="F58" s="4"/>
      <c r="G58" s="5"/>
      <c r="H58" s="98"/>
      <c r="I58" s="4"/>
      <c r="J58" s="19"/>
    </row>
    <row r="59" spans="1:13" ht="24" x14ac:dyDescent="0.25">
      <c r="A59" s="25" t="s">
        <v>31</v>
      </c>
      <c r="B59" s="122" t="s">
        <v>1055</v>
      </c>
      <c r="C59" s="286" t="s">
        <v>1278</v>
      </c>
      <c r="D59" s="288"/>
      <c r="E59" s="278" t="s">
        <v>34</v>
      </c>
      <c r="F59" s="279"/>
      <c r="G59" s="278" t="s">
        <v>35</v>
      </c>
      <c r="H59" s="279"/>
      <c r="I59" s="42" t="s">
        <v>36</v>
      </c>
      <c r="J59" s="24" t="s">
        <v>37</v>
      </c>
    </row>
    <row r="60" spans="1:13" x14ac:dyDescent="0.25">
      <c r="A60" s="90"/>
      <c r="B60" s="90"/>
      <c r="C60" s="32" t="s">
        <v>1279</v>
      </c>
      <c r="D60" s="131" t="s">
        <v>1280</v>
      </c>
      <c r="E60" s="33" t="s">
        <v>40</v>
      </c>
      <c r="F60" s="33" t="s">
        <v>41</v>
      </c>
      <c r="G60" s="33" t="s">
        <v>42</v>
      </c>
      <c r="H60" s="39" t="s">
        <v>43</v>
      </c>
      <c r="I60" s="33"/>
      <c r="J60" s="41"/>
    </row>
    <row r="61" spans="1:13" x14ac:dyDescent="0.25">
      <c r="A61" s="60" t="s">
        <v>1528</v>
      </c>
      <c r="B61" s="88" t="s">
        <v>1516</v>
      </c>
      <c r="C61" s="88" t="s">
        <v>1283</v>
      </c>
      <c r="D61" s="85" t="s">
        <v>1283</v>
      </c>
      <c r="E61" s="63">
        <v>1</v>
      </c>
      <c r="F61" s="91">
        <v>25</v>
      </c>
      <c r="G61" s="35">
        <v>10</v>
      </c>
      <c r="H61" s="40">
        <v>4.5</v>
      </c>
      <c r="I61" s="38" t="s">
        <v>1529</v>
      </c>
      <c r="J61" s="34">
        <f>IFERROR(_xlfn.XLOOKUP(I61,Index!$A:$A,Index!$B:$B),"")</f>
        <v>1081.08</v>
      </c>
    </row>
    <row r="62" spans="1:13" x14ac:dyDescent="0.25">
      <c r="A62" s="112"/>
      <c r="B62" s="112"/>
      <c r="C62" s="112"/>
      <c r="D62" s="112"/>
      <c r="E62" s="63">
        <v>1.25</v>
      </c>
      <c r="F62" s="91">
        <v>32</v>
      </c>
      <c r="G62" s="35">
        <v>13</v>
      </c>
      <c r="H62" s="40">
        <v>5.9</v>
      </c>
      <c r="I62" s="38" t="s">
        <v>1530</v>
      </c>
      <c r="J62" s="34">
        <f>IFERROR(_xlfn.XLOOKUP(I62,Index!$A:$A,Index!$B:$B),"")</f>
        <v>1123.28</v>
      </c>
    </row>
    <row r="63" spans="1:13" x14ac:dyDescent="0.25">
      <c r="A63" s="112"/>
      <c r="B63" s="112"/>
      <c r="C63" s="112"/>
      <c r="D63" s="112"/>
      <c r="E63" s="63">
        <v>1.5</v>
      </c>
      <c r="F63" s="91">
        <v>40</v>
      </c>
      <c r="G63" s="35">
        <v>15</v>
      </c>
      <c r="H63" s="40">
        <v>6.8</v>
      </c>
      <c r="I63" s="38" t="s">
        <v>1531</v>
      </c>
      <c r="J63" s="34">
        <f>IFERROR(_xlfn.XLOOKUP(I63,Index!$A:$A,Index!$B:$B),"")</f>
        <v>1493.25</v>
      </c>
    </row>
    <row r="64" spans="1:13" x14ac:dyDescent="0.25">
      <c r="A64" s="112"/>
      <c r="B64" s="112"/>
      <c r="C64" s="112"/>
      <c r="D64" s="112"/>
      <c r="E64" s="63">
        <v>2</v>
      </c>
      <c r="F64" s="91">
        <v>50</v>
      </c>
      <c r="G64" s="35">
        <v>20</v>
      </c>
      <c r="H64" s="40">
        <v>9.1</v>
      </c>
      <c r="I64" s="38" t="s">
        <v>1532</v>
      </c>
      <c r="J64" s="34">
        <f>IFERROR(_xlfn.XLOOKUP(I64,Index!$A:$A,Index!$B:$B),"")</f>
        <v>1591.28</v>
      </c>
    </row>
    <row r="65" spans="1:11" x14ac:dyDescent="0.25">
      <c r="A65" s="112"/>
      <c r="B65" s="112"/>
      <c r="C65" s="112"/>
      <c r="D65" s="112"/>
      <c r="E65" s="63" t="s">
        <v>139</v>
      </c>
      <c r="F65" s="91">
        <v>65</v>
      </c>
      <c r="G65" s="35">
        <v>25</v>
      </c>
      <c r="H65" s="40">
        <v>11.3</v>
      </c>
      <c r="I65" s="38" t="s">
        <v>1533</v>
      </c>
      <c r="J65" s="34">
        <f>IFERROR(_xlfn.XLOOKUP(I65,Index!$A:$A,Index!$B:$B),"")</f>
        <v>1659.03</v>
      </c>
    </row>
    <row r="66" spans="1:11" x14ac:dyDescent="0.25">
      <c r="A66" s="112"/>
      <c r="B66" s="112"/>
      <c r="C66" s="112"/>
      <c r="D66" s="112"/>
      <c r="E66" s="63">
        <v>3</v>
      </c>
      <c r="F66" s="91">
        <v>80</v>
      </c>
      <c r="G66" s="35">
        <v>28</v>
      </c>
      <c r="H66" s="40">
        <v>12.7</v>
      </c>
      <c r="I66" s="38" t="s">
        <v>1534</v>
      </c>
      <c r="J66" s="34">
        <f>IFERROR(_xlfn.XLOOKUP(I66,Index!$A:$A,Index!$B:$B),"")</f>
        <v>1988.39</v>
      </c>
    </row>
    <row r="67" spans="1:11" x14ac:dyDescent="0.25">
      <c r="A67" s="112"/>
      <c r="B67" s="112"/>
      <c r="C67" s="112"/>
      <c r="D67" s="112"/>
      <c r="E67" s="63">
        <v>4</v>
      </c>
      <c r="F67" s="91">
        <v>100</v>
      </c>
      <c r="G67" s="35">
        <v>38</v>
      </c>
      <c r="H67" s="40">
        <v>17</v>
      </c>
      <c r="I67" s="38" t="s">
        <v>1535</v>
      </c>
      <c r="J67" s="34">
        <f>IFERROR(_xlfn.XLOOKUP(I67,Index!$A:$A,Index!$B:$B),"")</f>
        <v>2656.1</v>
      </c>
    </row>
    <row r="68" spans="1:11" x14ac:dyDescent="0.25">
      <c r="A68" s="112"/>
      <c r="B68" s="112"/>
      <c r="C68" s="112"/>
      <c r="D68" s="112"/>
      <c r="E68" s="63">
        <v>5</v>
      </c>
      <c r="F68" s="91">
        <v>125</v>
      </c>
      <c r="G68" s="35">
        <v>53</v>
      </c>
      <c r="H68" s="40">
        <v>24</v>
      </c>
      <c r="I68" s="38" t="s">
        <v>1536</v>
      </c>
      <c r="J68" s="34">
        <f>IFERROR(_xlfn.XLOOKUP(I68,Index!$A:$A,Index!$B:$B),"")</f>
        <v>3249.4</v>
      </c>
    </row>
    <row r="69" spans="1:11" x14ac:dyDescent="0.25">
      <c r="A69" s="112"/>
      <c r="B69" s="112"/>
      <c r="C69" s="112"/>
      <c r="D69" s="112"/>
      <c r="E69" s="63">
        <v>6</v>
      </c>
      <c r="F69" s="91">
        <v>150</v>
      </c>
      <c r="G69" s="35">
        <v>70</v>
      </c>
      <c r="H69" s="40">
        <v>32</v>
      </c>
      <c r="I69" s="38" t="s">
        <v>1537</v>
      </c>
      <c r="J69" s="34">
        <f>IFERROR(_xlfn.XLOOKUP(I69,Index!$A:$A,Index!$B:$B),"")</f>
        <v>4388.05</v>
      </c>
      <c r="K69" s="203"/>
    </row>
    <row r="70" spans="1:11" x14ac:dyDescent="0.25">
      <c r="A70" s="112"/>
      <c r="B70" s="112"/>
      <c r="C70" s="112"/>
      <c r="D70" s="112"/>
      <c r="E70" s="63">
        <v>8</v>
      </c>
      <c r="F70" s="91">
        <v>200</v>
      </c>
      <c r="G70" s="35">
        <v>114</v>
      </c>
      <c r="H70" s="40">
        <v>52</v>
      </c>
      <c r="I70" s="38" t="s">
        <v>1538</v>
      </c>
      <c r="J70" s="34">
        <f>IFERROR(_xlfn.XLOOKUP(I70,Index!$A:$A,Index!$B:$B),"")</f>
        <v>7285.3</v>
      </c>
    </row>
    <row r="71" spans="1:11" x14ac:dyDescent="0.25">
      <c r="A71" s="112"/>
      <c r="B71" s="112"/>
      <c r="C71" s="112"/>
      <c r="D71" s="112"/>
      <c r="E71" s="63">
        <v>10</v>
      </c>
      <c r="F71" s="91">
        <v>250</v>
      </c>
      <c r="G71" s="35">
        <v>178</v>
      </c>
      <c r="H71" s="40">
        <v>81</v>
      </c>
      <c r="I71" s="38" t="s">
        <v>1539</v>
      </c>
      <c r="J71" s="34">
        <f>IFERROR(_xlfn.XLOOKUP(I71,Index!$A:$A,Index!$B:$B),"")</f>
        <v>14394.87</v>
      </c>
    </row>
    <row r="72" spans="1:11" x14ac:dyDescent="0.25">
      <c r="A72" s="60" t="s">
        <v>1540</v>
      </c>
      <c r="B72" s="88" t="s">
        <v>1075</v>
      </c>
      <c r="C72" s="88" t="s">
        <v>1283</v>
      </c>
      <c r="D72" s="85" t="s">
        <v>1283</v>
      </c>
      <c r="E72" s="63">
        <v>1</v>
      </c>
      <c r="F72" s="91">
        <v>25</v>
      </c>
      <c r="G72" s="35">
        <v>10</v>
      </c>
      <c r="H72" s="40">
        <v>4.5</v>
      </c>
      <c r="I72" s="38" t="s">
        <v>1541</v>
      </c>
      <c r="J72" s="34">
        <f>IFERROR(_xlfn.XLOOKUP(I72,Index!$A:$A,Index!$B:$B),"")</f>
        <v>2031.22</v>
      </c>
    </row>
    <row r="73" spans="1:11" x14ac:dyDescent="0.25">
      <c r="A73" s="112"/>
      <c r="B73" s="112"/>
      <c r="C73" s="112"/>
      <c r="D73" s="112"/>
      <c r="E73" s="63">
        <v>1.25</v>
      </c>
      <c r="F73" s="91">
        <v>32</v>
      </c>
      <c r="G73" s="35">
        <v>13</v>
      </c>
      <c r="H73" s="40">
        <v>5.9</v>
      </c>
      <c r="I73" s="38" t="s">
        <v>3076</v>
      </c>
      <c r="J73" s="34">
        <f>J74-491</f>
        <v>1450.22</v>
      </c>
    </row>
    <row r="74" spans="1:11" x14ac:dyDescent="0.25">
      <c r="A74" s="112"/>
      <c r="B74" s="112"/>
      <c r="C74" s="112"/>
      <c r="D74" s="112"/>
      <c r="E74" s="63">
        <v>1.5</v>
      </c>
      <c r="F74" s="91">
        <v>40</v>
      </c>
      <c r="G74" s="35">
        <v>15</v>
      </c>
      <c r="H74" s="40">
        <v>6.8</v>
      </c>
      <c r="I74" s="38" t="s">
        <v>1542</v>
      </c>
      <c r="J74" s="34">
        <f>IFERROR(_xlfn.XLOOKUP(I74,Index!$A:$A,Index!$B:$B),"")</f>
        <v>1941.22</v>
      </c>
    </row>
    <row r="75" spans="1:11" x14ac:dyDescent="0.25">
      <c r="A75" s="112"/>
      <c r="B75" s="112"/>
      <c r="C75" s="112"/>
      <c r="D75" s="112"/>
      <c r="E75" s="63">
        <v>2</v>
      </c>
      <c r="F75" s="91">
        <v>50</v>
      </c>
      <c r="G75" s="35">
        <v>20</v>
      </c>
      <c r="H75" s="40">
        <v>9.1</v>
      </c>
      <c r="I75" s="38" t="s">
        <v>1543</v>
      </c>
      <c r="J75" s="34">
        <f>IFERROR(_xlfn.XLOOKUP(I75,Index!$A:$A,Index!$B:$B),"")</f>
        <v>7110.26</v>
      </c>
    </row>
    <row r="76" spans="1:11" x14ac:dyDescent="0.25">
      <c r="A76" s="112"/>
      <c r="B76" s="112"/>
      <c r="C76" s="112"/>
      <c r="D76" s="112"/>
      <c r="E76" s="63" t="s">
        <v>139</v>
      </c>
      <c r="F76" s="91">
        <v>65</v>
      </c>
      <c r="G76" s="35">
        <v>25</v>
      </c>
      <c r="H76" s="40">
        <v>11.3</v>
      </c>
      <c r="I76" s="38" t="s">
        <v>1544</v>
      </c>
      <c r="J76" s="34">
        <f>IFERROR(_xlfn.XLOOKUP(I76,Index!$A:$A,Index!$B:$B),"")</f>
        <v>5364.45</v>
      </c>
    </row>
    <row r="77" spans="1:11" x14ac:dyDescent="0.25">
      <c r="A77" s="112"/>
      <c r="B77" s="112"/>
      <c r="C77" s="112"/>
      <c r="D77" s="112"/>
      <c r="E77" s="63">
        <v>3</v>
      </c>
      <c r="F77" s="91">
        <v>80</v>
      </c>
      <c r="G77" s="35">
        <v>28</v>
      </c>
      <c r="H77" s="40">
        <v>12.7</v>
      </c>
      <c r="I77" s="38" t="s">
        <v>1545</v>
      </c>
      <c r="J77" s="34">
        <f>IFERROR(_xlfn.XLOOKUP(I77,Index!$A:$A,Index!$B:$B),"")</f>
        <v>6509.56</v>
      </c>
    </row>
    <row r="78" spans="1:11" x14ac:dyDescent="0.25">
      <c r="A78" s="112"/>
      <c r="B78" s="112"/>
      <c r="C78" s="112"/>
      <c r="D78" s="112"/>
      <c r="E78" s="63">
        <v>4</v>
      </c>
      <c r="F78" s="91">
        <v>100</v>
      </c>
      <c r="G78" s="35">
        <v>38</v>
      </c>
      <c r="H78" s="40">
        <v>17</v>
      </c>
      <c r="I78" s="38" t="s">
        <v>1546</v>
      </c>
      <c r="J78" s="34">
        <f>IFERROR(_xlfn.XLOOKUP(I78,Index!$A:$A,Index!$B:$B),"")</f>
        <v>11510.06</v>
      </c>
    </row>
    <row r="79" spans="1:11" x14ac:dyDescent="0.25">
      <c r="A79" s="112"/>
      <c r="B79" s="112"/>
      <c r="C79" s="112"/>
      <c r="D79" s="112"/>
      <c r="E79" s="63">
        <v>5</v>
      </c>
      <c r="F79" s="91">
        <v>125</v>
      </c>
      <c r="G79" s="35">
        <v>53</v>
      </c>
      <c r="H79" s="40">
        <v>24</v>
      </c>
      <c r="I79" s="38" t="s">
        <v>1547</v>
      </c>
      <c r="J79" s="34">
        <f>IFERROR(_xlfn.XLOOKUP(I79,Index!$A:$A,Index!$B:$B),"")</f>
        <v>4307.16</v>
      </c>
    </row>
    <row r="80" spans="1:11" x14ac:dyDescent="0.25">
      <c r="A80" s="112"/>
      <c r="B80" s="112"/>
      <c r="C80" s="112"/>
      <c r="D80" s="112"/>
      <c r="E80" s="63">
        <v>6</v>
      </c>
      <c r="F80" s="91">
        <v>150</v>
      </c>
      <c r="G80" s="35">
        <v>70</v>
      </c>
      <c r="H80" s="40">
        <v>32</v>
      </c>
      <c r="I80" s="38" t="s">
        <v>1548</v>
      </c>
      <c r="J80" s="34">
        <f>IFERROR(_xlfn.XLOOKUP(I80,Index!$A:$A,Index!$B:$B),"")</f>
        <v>6226.11</v>
      </c>
    </row>
    <row r="81" spans="1:10" x14ac:dyDescent="0.25">
      <c r="A81" s="112"/>
      <c r="B81" s="112"/>
      <c r="C81" s="112"/>
      <c r="D81" s="112"/>
      <c r="E81" s="63">
        <v>8</v>
      </c>
      <c r="F81" s="91">
        <v>200</v>
      </c>
      <c r="G81" s="35">
        <v>114</v>
      </c>
      <c r="H81" s="40">
        <v>52</v>
      </c>
      <c r="I81" s="38" t="s">
        <v>1549</v>
      </c>
      <c r="J81" s="34">
        <f>IFERROR(_xlfn.XLOOKUP(I81,Index!$A:$A,Index!$B:$B),"")</f>
        <v>24208.400000000001</v>
      </c>
    </row>
    <row r="82" spans="1:10" x14ac:dyDescent="0.25">
      <c r="A82" s="112"/>
      <c r="B82" s="112"/>
      <c r="C82" s="112"/>
      <c r="D82" s="112"/>
      <c r="E82" s="63">
        <v>10</v>
      </c>
      <c r="F82" s="91">
        <v>250</v>
      </c>
      <c r="G82" s="35">
        <v>178</v>
      </c>
      <c r="H82" s="40">
        <v>81</v>
      </c>
      <c r="I82" s="38" t="s">
        <v>1550</v>
      </c>
      <c r="J82" s="34">
        <f>IFERROR(_xlfn.XLOOKUP(I82,Index!$A:$A,Index!$B:$B),"")</f>
        <v>35384.11</v>
      </c>
    </row>
    <row r="83" spans="1:10" x14ac:dyDescent="0.25">
      <c r="A83" s="60" t="s">
        <v>1551</v>
      </c>
      <c r="B83" s="88" t="s">
        <v>1083</v>
      </c>
      <c r="C83" s="88" t="s">
        <v>1283</v>
      </c>
      <c r="D83" s="85" t="s">
        <v>1283</v>
      </c>
      <c r="E83" s="63">
        <v>1</v>
      </c>
      <c r="F83" s="91">
        <v>25</v>
      </c>
      <c r="G83" s="35">
        <v>15</v>
      </c>
      <c r="H83" s="40">
        <v>6.8</v>
      </c>
      <c r="I83" s="38" t="s">
        <v>3528</v>
      </c>
      <c r="J83" s="34">
        <f>IFERROR(_xlfn.XLOOKUP(I83,Index!$A:$A,Index!$B:$B),"")</f>
        <v>3360.95</v>
      </c>
    </row>
    <row r="84" spans="1:10" x14ac:dyDescent="0.25">
      <c r="A84" s="26"/>
      <c r="B84" s="258"/>
      <c r="C84" s="258"/>
      <c r="D84" s="30"/>
      <c r="E84" s="63">
        <v>1.25</v>
      </c>
      <c r="F84" s="91">
        <v>32</v>
      </c>
      <c r="G84" s="35">
        <v>15</v>
      </c>
      <c r="H84" s="40">
        <v>6.8</v>
      </c>
      <c r="I84" s="38" t="s">
        <v>3529</v>
      </c>
      <c r="J84" s="34">
        <f>IFERROR(_xlfn.XLOOKUP(I84,Index!$A:$A,Index!$B:$B),"")</f>
        <v>3311.5</v>
      </c>
    </row>
    <row r="85" spans="1:10" x14ac:dyDescent="0.25">
      <c r="A85" s="26"/>
      <c r="B85" s="258"/>
      <c r="C85" s="258"/>
      <c r="D85" s="30"/>
      <c r="E85" s="63">
        <v>1.5</v>
      </c>
      <c r="F85" s="91">
        <v>40</v>
      </c>
      <c r="G85" s="35">
        <v>15</v>
      </c>
      <c r="H85" s="40">
        <v>6.8</v>
      </c>
      <c r="I85" s="38" t="s">
        <v>1552</v>
      </c>
      <c r="J85" s="34">
        <f>IFERROR(_xlfn.XLOOKUP(I85,Index!$A:$A,Index!$B:$B),"")</f>
        <v>3192.64</v>
      </c>
    </row>
    <row r="86" spans="1:10" x14ac:dyDescent="0.25">
      <c r="A86" s="112"/>
      <c r="B86" s="112"/>
      <c r="C86" s="112"/>
      <c r="D86" s="112"/>
      <c r="E86" s="63">
        <v>2</v>
      </c>
      <c r="F86" s="91">
        <v>50</v>
      </c>
      <c r="G86" s="35">
        <v>20</v>
      </c>
      <c r="H86" s="40">
        <v>9.1</v>
      </c>
      <c r="I86" s="38" t="s">
        <v>1553</v>
      </c>
      <c r="J86" s="34">
        <f>IFERROR(_xlfn.XLOOKUP(I86,Index!$A:$A,Index!$B:$B),"")</f>
        <v>12776.18</v>
      </c>
    </row>
    <row r="87" spans="1:10" x14ac:dyDescent="0.25">
      <c r="A87" s="112"/>
      <c r="B87" s="112"/>
      <c r="C87" s="112"/>
      <c r="D87" s="112"/>
      <c r="E87" s="63" t="s">
        <v>139</v>
      </c>
      <c r="F87" s="91">
        <v>65</v>
      </c>
      <c r="G87" s="35">
        <v>25</v>
      </c>
      <c r="H87" s="40">
        <v>11.3</v>
      </c>
      <c r="I87" s="38" t="s">
        <v>1554</v>
      </c>
      <c r="J87" s="34">
        <f>IFERROR(_xlfn.XLOOKUP(I87,Index!$A:$A,Index!$B:$B),"")</f>
        <v>4742.2700000000004</v>
      </c>
    </row>
    <row r="88" spans="1:10" x14ac:dyDescent="0.25">
      <c r="A88" s="112"/>
      <c r="B88" s="112"/>
      <c r="C88" s="112"/>
      <c r="D88" s="112"/>
      <c r="E88" s="63">
        <v>3</v>
      </c>
      <c r="F88" s="91">
        <v>80</v>
      </c>
      <c r="G88" s="35">
        <v>28</v>
      </c>
      <c r="H88" s="40">
        <v>12.7</v>
      </c>
      <c r="I88" s="38" t="s">
        <v>1555</v>
      </c>
      <c r="J88" s="34">
        <f>IFERROR(_xlfn.XLOOKUP(I88,Index!$A:$A,Index!$B:$B),"")</f>
        <v>13971.39</v>
      </c>
    </row>
    <row r="89" spans="1:10" x14ac:dyDescent="0.25">
      <c r="A89" s="112"/>
      <c r="B89" s="112"/>
      <c r="C89" s="112"/>
      <c r="D89" s="112"/>
      <c r="E89" s="63">
        <v>4</v>
      </c>
      <c r="F89" s="91">
        <v>100</v>
      </c>
      <c r="G89" s="35">
        <v>38</v>
      </c>
      <c r="H89" s="40">
        <v>17</v>
      </c>
      <c r="I89" s="38" t="s">
        <v>1556</v>
      </c>
      <c r="J89" s="34">
        <f>IFERROR(_xlfn.XLOOKUP(I89,Index!$A:$A,Index!$B:$B),"")</f>
        <v>13231.87</v>
      </c>
    </row>
    <row r="90" spans="1:10" x14ac:dyDescent="0.25">
      <c r="A90" s="112"/>
      <c r="B90" s="112"/>
      <c r="C90" s="112"/>
      <c r="D90" s="112"/>
      <c r="E90" s="63">
        <v>6</v>
      </c>
      <c r="F90" s="91">
        <v>150</v>
      </c>
      <c r="G90" s="35">
        <v>70</v>
      </c>
      <c r="H90" s="40">
        <v>32</v>
      </c>
      <c r="I90" s="38" t="s">
        <v>1557</v>
      </c>
      <c r="J90" s="34">
        <f>IFERROR(_xlfn.XLOOKUP(I90,Index!$A:$A,Index!$B:$B),"")</f>
        <v>12460.76</v>
      </c>
    </row>
    <row r="91" spans="1:10" x14ac:dyDescent="0.25">
      <c r="A91" s="112"/>
      <c r="B91" s="112"/>
      <c r="C91" s="112"/>
      <c r="D91" s="112"/>
      <c r="E91" s="63">
        <v>8</v>
      </c>
      <c r="F91" s="91">
        <v>200</v>
      </c>
      <c r="G91" s="35">
        <v>114</v>
      </c>
      <c r="H91" s="40">
        <v>52</v>
      </c>
      <c r="I91" s="38" t="s">
        <v>1558</v>
      </c>
      <c r="J91" s="34">
        <f>IFERROR(_xlfn.XLOOKUP(I91,Index!$A:$A,Index!$B:$B),"")</f>
        <v>32492.83</v>
      </c>
    </row>
    <row r="92" spans="1:10" x14ac:dyDescent="0.25">
      <c r="A92" s="108"/>
      <c r="B92" s="108"/>
      <c r="C92" s="108"/>
      <c r="D92" s="108"/>
      <c r="E92" s="63">
        <v>10</v>
      </c>
      <c r="F92" s="91">
        <v>250</v>
      </c>
      <c r="G92" s="35">
        <v>178</v>
      </c>
      <c r="H92" s="40">
        <v>81</v>
      </c>
      <c r="I92" s="38" t="s">
        <v>1559</v>
      </c>
      <c r="J92" s="34">
        <f>IFERROR(_xlfn.XLOOKUP(I92,Index!$A:$A,Index!$B:$B),"")</f>
        <v>54703.9</v>
      </c>
    </row>
    <row r="95" spans="1:10" ht="15.75" x14ac:dyDescent="0.25">
      <c r="A95" s="65" t="s">
        <v>1560</v>
      </c>
      <c r="B95" s="65" t="s">
        <v>356</v>
      </c>
      <c r="C95" s="14"/>
      <c r="D95" s="14"/>
      <c r="E95" s="14"/>
      <c r="F95" s="3"/>
      <c r="G95" s="8"/>
      <c r="H95" s="98"/>
      <c r="I95" s="99"/>
      <c r="J95" s="19"/>
    </row>
    <row r="96" spans="1:10" ht="15.75" x14ac:dyDescent="0.25">
      <c r="A96" s="48" t="s">
        <v>1561</v>
      </c>
      <c r="B96" s="11"/>
      <c r="C96" s="4"/>
      <c r="D96" s="4"/>
      <c r="E96" s="4"/>
      <c r="F96" s="4"/>
      <c r="G96" s="5"/>
      <c r="H96" s="98"/>
      <c r="I96" s="4"/>
      <c r="J96" s="19"/>
    </row>
    <row r="97" spans="1:11" ht="24" x14ac:dyDescent="0.25">
      <c r="A97" s="25" t="s">
        <v>31</v>
      </c>
      <c r="B97" s="122" t="s">
        <v>1055</v>
      </c>
      <c r="C97" s="286" t="s">
        <v>1278</v>
      </c>
      <c r="D97" s="288"/>
      <c r="E97" s="278" t="s">
        <v>34</v>
      </c>
      <c r="F97" s="279"/>
      <c r="G97" s="278" t="s">
        <v>35</v>
      </c>
      <c r="H97" s="279"/>
      <c r="I97" s="42" t="s">
        <v>36</v>
      </c>
      <c r="J97" s="24" t="s">
        <v>37</v>
      </c>
    </row>
    <row r="98" spans="1:11" x14ac:dyDescent="0.25">
      <c r="A98" s="90"/>
      <c r="B98" s="90"/>
      <c r="C98" s="32" t="s">
        <v>1279</v>
      </c>
      <c r="D98" s="131" t="s">
        <v>1280</v>
      </c>
      <c r="E98" s="33" t="s">
        <v>40</v>
      </c>
      <c r="F98" s="33" t="s">
        <v>41</v>
      </c>
      <c r="G98" s="33" t="s">
        <v>42</v>
      </c>
      <c r="H98" s="39" t="s">
        <v>43</v>
      </c>
      <c r="I98" s="33"/>
      <c r="J98" s="41"/>
    </row>
    <row r="99" spans="1:11" x14ac:dyDescent="0.25">
      <c r="A99" s="60" t="s">
        <v>1562</v>
      </c>
      <c r="B99" s="88" t="s">
        <v>1516</v>
      </c>
      <c r="C99" s="88" t="s">
        <v>1283</v>
      </c>
      <c r="D99" s="85" t="s">
        <v>1283</v>
      </c>
      <c r="E99" s="63">
        <v>2</v>
      </c>
      <c r="F99" s="91">
        <v>50</v>
      </c>
      <c r="G99" s="35">
        <v>20</v>
      </c>
      <c r="H99" s="40">
        <v>9.1</v>
      </c>
      <c r="I99" s="38" t="s">
        <v>1563</v>
      </c>
      <c r="J99" s="34">
        <f>IFERROR(_xlfn.XLOOKUP(I99,Index!$A:$A,Index!$B:$B),"")</f>
        <v>1152.06</v>
      </c>
    </row>
    <row r="100" spans="1:11" x14ac:dyDescent="0.25">
      <c r="A100" s="112"/>
      <c r="B100" s="112"/>
      <c r="C100" s="112"/>
      <c r="D100" s="112"/>
      <c r="E100" s="63" t="s">
        <v>139</v>
      </c>
      <c r="F100" s="91">
        <v>65</v>
      </c>
      <c r="G100" s="35">
        <v>24</v>
      </c>
      <c r="H100" s="40">
        <v>10.9</v>
      </c>
      <c r="I100" s="38" t="s">
        <v>1564</v>
      </c>
      <c r="J100" s="34">
        <f>IFERROR(_xlfn.XLOOKUP(I100,Index!$A:$A,Index!$B:$B),"")</f>
        <v>1547.8</v>
      </c>
    </row>
    <row r="101" spans="1:11" x14ac:dyDescent="0.25">
      <c r="A101" s="112"/>
      <c r="B101" s="112"/>
      <c r="C101" s="112"/>
      <c r="D101" s="112"/>
      <c r="E101" s="63">
        <v>3</v>
      </c>
      <c r="F101" s="91">
        <v>80</v>
      </c>
      <c r="G101" s="35">
        <v>32</v>
      </c>
      <c r="H101" s="40">
        <v>14.5</v>
      </c>
      <c r="I101" s="38" t="s">
        <v>1565</v>
      </c>
      <c r="J101" s="34">
        <f>IFERROR(_xlfn.XLOOKUP(I101,Index!$A:$A,Index!$B:$B),"")</f>
        <v>1822.27</v>
      </c>
    </row>
    <row r="102" spans="1:11" x14ac:dyDescent="0.25">
      <c r="A102" s="112"/>
      <c r="B102" s="112"/>
      <c r="C102" s="112"/>
      <c r="D102" s="112"/>
      <c r="E102" s="63">
        <v>4</v>
      </c>
      <c r="F102" s="91">
        <v>100</v>
      </c>
      <c r="G102" s="35">
        <v>56</v>
      </c>
      <c r="H102" s="40">
        <v>25</v>
      </c>
      <c r="I102" s="38" t="s">
        <v>1566</v>
      </c>
      <c r="J102" s="34">
        <f>IFERROR(_xlfn.XLOOKUP(I102,Index!$A:$A,Index!$B:$B),"")</f>
        <v>2571.0300000000002</v>
      </c>
    </row>
    <row r="103" spans="1:11" x14ac:dyDescent="0.25">
      <c r="A103" s="112"/>
      <c r="B103" s="112"/>
      <c r="C103" s="112"/>
      <c r="D103" s="112"/>
      <c r="E103" s="63">
        <v>5</v>
      </c>
      <c r="F103" s="91">
        <v>125</v>
      </c>
      <c r="G103" s="35">
        <v>74</v>
      </c>
      <c r="H103" s="40">
        <v>34</v>
      </c>
      <c r="I103" s="38" t="s">
        <v>1567</v>
      </c>
      <c r="J103" s="34">
        <f>IFERROR(_xlfn.XLOOKUP(I103,Index!$A:$A,Index!$B:$B),"")</f>
        <v>3585.11</v>
      </c>
    </row>
    <row r="104" spans="1:11" x14ac:dyDescent="0.25">
      <c r="A104" s="112"/>
      <c r="B104" s="112"/>
      <c r="C104" s="112"/>
      <c r="D104" s="112"/>
      <c r="E104" s="63">
        <v>6</v>
      </c>
      <c r="F104" s="91">
        <v>150</v>
      </c>
      <c r="G104" s="35">
        <v>95</v>
      </c>
      <c r="H104" s="40">
        <v>43</v>
      </c>
      <c r="I104" s="38" t="s">
        <v>1568</v>
      </c>
      <c r="J104" s="34">
        <f>IFERROR(_xlfn.XLOOKUP(I104,Index!$A:$A,Index!$B:$B),"")</f>
        <v>4506.18</v>
      </c>
    </row>
    <row r="105" spans="1:11" x14ac:dyDescent="0.25">
      <c r="A105" s="112"/>
      <c r="B105" s="112"/>
      <c r="C105" s="112"/>
      <c r="D105" s="112"/>
      <c r="E105" s="63">
        <v>8</v>
      </c>
      <c r="F105" s="91">
        <v>200</v>
      </c>
      <c r="G105" s="35">
        <v>178</v>
      </c>
      <c r="H105" s="40">
        <v>81</v>
      </c>
      <c r="I105" s="38" t="s">
        <v>1569</v>
      </c>
      <c r="J105" s="34">
        <f>IFERROR(_xlfn.XLOOKUP(I105,Index!$A:$A,Index!$B:$B),"")</f>
        <v>8106.54</v>
      </c>
    </row>
    <row r="106" spans="1:11" x14ac:dyDescent="0.25">
      <c r="A106" s="112"/>
      <c r="B106" s="112"/>
      <c r="C106" s="112"/>
      <c r="D106" s="112"/>
      <c r="E106" s="63">
        <v>10</v>
      </c>
      <c r="F106" s="91">
        <v>250</v>
      </c>
      <c r="G106" s="35">
        <v>265</v>
      </c>
      <c r="H106" s="40">
        <v>120</v>
      </c>
      <c r="I106" s="38" t="s">
        <v>1570</v>
      </c>
      <c r="J106" s="34">
        <f>IFERROR(_xlfn.XLOOKUP(I106,Index!$A:$A,Index!$B:$B),"")</f>
        <v>10354.31</v>
      </c>
    </row>
    <row r="107" spans="1:11" x14ac:dyDescent="0.25">
      <c r="A107" s="112"/>
      <c r="B107" s="112"/>
      <c r="C107" s="112"/>
      <c r="D107" s="112"/>
      <c r="E107" s="63">
        <v>12</v>
      </c>
      <c r="F107" s="91">
        <v>300</v>
      </c>
      <c r="G107" s="35">
        <v>454</v>
      </c>
      <c r="H107" s="40">
        <v>206</v>
      </c>
      <c r="I107" s="38" t="s">
        <v>1571</v>
      </c>
      <c r="J107" s="34">
        <f>IFERROR(_xlfn.XLOOKUP(I107,Index!$A:$A,Index!$B:$B),"")</f>
        <v>17102.12</v>
      </c>
      <c r="K107" s="203"/>
    </row>
    <row r="108" spans="1:11" x14ac:dyDescent="0.25">
      <c r="A108" s="112"/>
      <c r="B108" s="112"/>
      <c r="C108" s="112"/>
      <c r="D108" s="112"/>
      <c r="E108" s="63">
        <v>14</v>
      </c>
      <c r="F108" s="91">
        <v>350</v>
      </c>
      <c r="G108" s="35">
        <v>598</v>
      </c>
      <c r="H108" s="40">
        <v>271</v>
      </c>
      <c r="I108" s="38" t="s">
        <v>1572</v>
      </c>
      <c r="J108" s="34">
        <f>IFERROR(_xlfn.XLOOKUP(I108,Index!$A:$A,Index!$B:$B),"")</f>
        <v>23398.58</v>
      </c>
    </row>
    <row r="109" spans="1:11" x14ac:dyDescent="0.25">
      <c r="A109" s="112"/>
      <c r="B109" s="112"/>
      <c r="C109" s="112"/>
      <c r="D109" s="112"/>
      <c r="E109" s="63">
        <v>16</v>
      </c>
      <c r="F109" s="91">
        <v>400</v>
      </c>
      <c r="G109" s="35">
        <v>840</v>
      </c>
      <c r="H109" s="40">
        <v>381</v>
      </c>
      <c r="I109" s="38" t="s">
        <v>1573</v>
      </c>
      <c r="J109" s="34">
        <f>IFERROR(_xlfn.XLOOKUP(I109,Index!$A:$A,Index!$B:$B),"")</f>
        <v>25872.02</v>
      </c>
      <c r="K109" s="203"/>
    </row>
    <row r="110" spans="1:11" x14ac:dyDescent="0.25">
      <c r="A110" s="112"/>
      <c r="B110" s="112"/>
      <c r="C110" s="112"/>
      <c r="D110" s="112"/>
      <c r="E110" s="63">
        <v>18</v>
      </c>
      <c r="F110" s="91">
        <v>450</v>
      </c>
      <c r="G110" s="35">
        <v>892</v>
      </c>
      <c r="H110" s="40">
        <v>405</v>
      </c>
      <c r="I110" s="38" t="s">
        <v>1574</v>
      </c>
      <c r="J110" s="34">
        <f>IFERROR(_xlfn.XLOOKUP(I110,Index!$A:$A,Index!$B:$B),"")</f>
        <v>30994.27</v>
      </c>
    </row>
    <row r="111" spans="1:11" x14ac:dyDescent="0.25">
      <c r="A111" s="112"/>
      <c r="B111" s="112"/>
      <c r="C111" s="112"/>
      <c r="D111" s="112"/>
      <c r="E111" s="63">
        <v>20</v>
      </c>
      <c r="F111" s="91">
        <v>500</v>
      </c>
      <c r="G111" s="35">
        <v>1140</v>
      </c>
      <c r="H111" s="40">
        <v>517</v>
      </c>
      <c r="I111" s="38" t="s">
        <v>1575</v>
      </c>
      <c r="J111" s="34">
        <f>IFERROR(_xlfn.XLOOKUP(I111,Index!$A:$A,Index!$B:$B),"")</f>
        <v>42188.81</v>
      </c>
    </row>
    <row r="112" spans="1:11" x14ac:dyDescent="0.25">
      <c r="A112" s="112"/>
      <c r="B112" s="112"/>
      <c r="C112" s="112"/>
      <c r="D112" s="112"/>
      <c r="E112" s="63">
        <v>24</v>
      </c>
      <c r="F112" s="91">
        <v>550</v>
      </c>
      <c r="G112" s="35">
        <v>1540</v>
      </c>
      <c r="H112" s="40">
        <v>699</v>
      </c>
      <c r="I112" s="38" t="s">
        <v>1576</v>
      </c>
      <c r="J112" s="34">
        <f>IFERROR(_xlfn.XLOOKUP(I112,Index!$A:$A,Index!$B:$B),"")</f>
        <v>107197.46</v>
      </c>
    </row>
    <row r="113" spans="1:12" x14ac:dyDescent="0.25">
      <c r="A113" s="60" t="s">
        <v>1577</v>
      </c>
      <c r="B113" s="88" t="s">
        <v>1075</v>
      </c>
      <c r="C113" s="88" t="s">
        <v>1283</v>
      </c>
      <c r="D113" s="85" t="s">
        <v>1283</v>
      </c>
      <c r="E113" s="63">
        <v>2</v>
      </c>
      <c r="F113" s="91">
        <v>50</v>
      </c>
      <c r="G113" s="35">
        <v>20</v>
      </c>
      <c r="H113" s="40">
        <v>9.1</v>
      </c>
      <c r="I113" s="38" t="s">
        <v>1578</v>
      </c>
      <c r="J113" s="34">
        <f>IFERROR(_xlfn.XLOOKUP(I113,Index!$A:$A,Index!$B:$B),"")</f>
        <v>3650.34</v>
      </c>
    </row>
    <row r="114" spans="1:12" x14ac:dyDescent="0.25">
      <c r="A114" s="112"/>
      <c r="B114" s="112"/>
      <c r="C114" s="112"/>
      <c r="D114" s="112"/>
      <c r="E114" s="63" t="s">
        <v>139</v>
      </c>
      <c r="F114" s="91">
        <v>65</v>
      </c>
      <c r="G114" s="35">
        <v>26</v>
      </c>
      <c r="H114" s="40">
        <v>11.8</v>
      </c>
      <c r="I114" s="38" t="s">
        <v>1579</v>
      </c>
      <c r="J114" s="34">
        <f>IFERROR(_xlfn.XLOOKUP(I114,Index!$A:$A,Index!$B:$B),"")</f>
        <v>4388.01</v>
      </c>
    </row>
    <row r="115" spans="1:12" x14ac:dyDescent="0.25">
      <c r="A115" s="112"/>
      <c r="B115" s="112"/>
      <c r="C115" s="112"/>
      <c r="D115" s="112"/>
      <c r="E115" s="63">
        <v>3</v>
      </c>
      <c r="F115" s="91">
        <v>80</v>
      </c>
      <c r="G115" s="35">
        <v>32</v>
      </c>
      <c r="H115" s="40">
        <v>14.5</v>
      </c>
      <c r="I115" s="38" t="s">
        <v>1580</v>
      </c>
      <c r="J115" s="34">
        <f>IFERROR(_xlfn.XLOOKUP(I115,Index!$A:$A,Index!$B:$B),"")</f>
        <v>4896.92</v>
      </c>
    </row>
    <row r="116" spans="1:12" x14ac:dyDescent="0.25">
      <c r="A116" s="112"/>
      <c r="B116" s="112"/>
      <c r="C116" s="112"/>
      <c r="D116" s="112"/>
      <c r="E116" s="63">
        <v>4</v>
      </c>
      <c r="F116" s="91">
        <v>100</v>
      </c>
      <c r="G116" s="35">
        <v>52</v>
      </c>
      <c r="H116" s="40">
        <v>24</v>
      </c>
      <c r="I116" s="38" t="s">
        <v>1581</v>
      </c>
      <c r="J116" s="34">
        <f>IFERROR(_xlfn.XLOOKUP(I116,Index!$A:$A,Index!$B:$B),"")</f>
        <v>6480.97</v>
      </c>
    </row>
    <row r="117" spans="1:12" x14ac:dyDescent="0.25">
      <c r="A117" s="112"/>
      <c r="B117" s="112"/>
      <c r="C117" s="112"/>
      <c r="D117" s="112"/>
      <c r="E117" s="63">
        <v>5</v>
      </c>
      <c r="F117" s="91">
        <v>125</v>
      </c>
      <c r="G117" s="35">
        <v>65</v>
      </c>
      <c r="H117" s="40">
        <v>29</v>
      </c>
      <c r="I117" s="38" t="s">
        <v>1582</v>
      </c>
      <c r="J117" s="34">
        <f>IFERROR(_xlfn.XLOOKUP(I117,Index!$A:$A,Index!$B:$B),"")</f>
        <v>8148.85</v>
      </c>
    </row>
    <row r="118" spans="1:12" x14ac:dyDescent="0.25">
      <c r="A118" s="112"/>
      <c r="B118" s="112"/>
      <c r="C118" s="112"/>
      <c r="D118" s="112"/>
      <c r="E118" s="63">
        <v>6</v>
      </c>
      <c r="F118" s="91">
        <v>150</v>
      </c>
      <c r="G118" s="35">
        <v>84</v>
      </c>
      <c r="H118" s="40">
        <v>38</v>
      </c>
      <c r="I118" s="38" t="s">
        <v>1583</v>
      </c>
      <c r="J118" s="34">
        <f>IFERROR(_xlfn.XLOOKUP(I118,Index!$A:$A,Index!$B:$B),"")</f>
        <v>10056.94</v>
      </c>
    </row>
    <row r="119" spans="1:12" x14ac:dyDescent="0.25">
      <c r="A119" s="112"/>
      <c r="B119" s="112"/>
      <c r="C119" s="112"/>
      <c r="D119" s="112"/>
      <c r="E119" s="63">
        <v>8</v>
      </c>
      <c r="F119" s="91">
        <v>200</v>
      </c>
      <c r="G119" s="35">
        <v>156</v>
      </c>
      <c r="H119" s="40">
        <v>71</v>
      </c>
      <c r="I119" s="38" t="s">
        <v>1584</v>
      </c>
      <c r="J119" s="34">
        <f>IFERROR(_xlfn.XLOOKUP(I119,Index!$A:$A,Index!$B:$B),"")</f>
        <v>14058</v>
      </c>
    </row>
    <row r="120" spans="1:12" x14ac:dyDescent="0.25">
      <c r="A120" s="112"/>
      <c r="B120" s="112"/>
      <c r="C120" s="112"/>
      <c r="D120" s="112"/>
      <c r="E120" s="63">
        <v>10</v>
      </c>
      <c r="F120" s="91">
        <v>250</v>
      </c>
      <c r="G120" s="35">
        <v>250</v>
      </c>
      <c r="H120" s="40">
        <v>113</v>
      </c>
      <c r="I120" s="38" t="s">
        <v>1585</v>
      </c>
      <c r="J120" s="34">
        <f>IFERROR(_xlfn.XLOOKUP(I120,Index!$A:$A,Index!$B:$B),"")</f>
        <v>24343.67</v>
      </c>
    </row>
    <row r="121" spans="1:12" x14ac:dyDescent="0.25">
      <c r="A121" s="112"/>
      <c r="B121" s="112"/>
      <c r="C121" s="112"/>
      <c r="D121" s="112"/>
      <c r="E121" s="63">
        <v>12</v>
      </c>
      <c r="F121" s="91">
        <v>300</v>
      </c>
      <c r="G121" s="35">
        <v>400</v>
      </c>
      <c r="H121" s="40">
        <v>181</v>
      </c>
      <c r="I121" s="38" t="s">
        <v>1586</v>
      </c>
      <c r="J121" s="34">
        <f>IFERROR(_xlfn.XLOOKUP(I121,Index!$A:$A,Index!$B:$B),"")</f>
        <v>29898.2</v>
      </c>
    </row>
    <row r="122" spans="1:12" x14ac:dyDescent="0.25">
      <c r="A122" s="112"/>
      <c r="B122" s="112"/>
      <c r="C122" s="112"/>
      <c r="D122" s="112"/>
      <c r="E122" s="63">
        <v>14</v>
      </c>
      <c r="F122" s="91">
        <v>350</v>
      </c>
      <c r="G122" s="35">
        <v>580</v>
      </c>
      <c r="H122" s="40">
        <v>263</v>
      </c>
      <c r="I122" s="38" t="s">
        <v>1587</v>
      </c>
      <c r="J122" s="34">
        <f>IFERROR(_xlfn.XLOOKUP(I122,Index!$A:$A,Index!$B:$B),"")</f>
        <v>35803.550000000003</v>
      </c>
      <c r="L122" s="203"/>
    </row>
    <row r="123" spans="1:12" x14ac:dyDescent="0.25">
      <c r="A123" s="112"/>
      <c r="B123" s="112"/>
      <c r="C123" s="112"/>
      <c r="D123" s="112"/>
      <c r="E123" s="63">
        <v>16</v>
      </c>
      <c r="F123" s="91">
        <v>400</v>
      </c>
      <c r="G123" s="35">
        <v>850</v>
      </c>
      <c r="H123" s="40">
        <v>386</v>
      </c>
      <c r="I123" s="38" t="s">
        <v>1588</v>
      </c>
      <c r="J123" s="34">
        <f>IFERROR(_xlfn.XLOOKUP(I123,Index!$A:$A,Index!$B:$B),"")</f>
        <v>41933.760000000002</v>
      </c>
      <c r="L123" s="203"/>
    </row>
    <row r="124" spans="1:12" x14ac:dyDescent="0.25">
      <c r="A124" s="112"/>
      <c r="B124" s="112"/>
      <c r="C124" s="112"/>
      <c r="D124" s="112"/>
      <c r="E124" s="63">
        <v>18</v>
      </c>
      <c r="F124" s="91">
        <v>450</v>
      </c>
      <c r="G124" s="35">
        <v>1100</v>
      </c>
      <c r="H124" s="40">
        <v>499</v>
      </c>
      <c r="I124" s="38" t="s">
        <v>1589</v>
      </c>
      <c r="J124" s="34">
        <f>IFERROR(_xlfn.XLOOKUP(I124,Index!$A:$A,Index!$B:$B),"")</f>
        <v>46157.83</v>
      </c>
      <c r="L124" s="203"/>
    </row>
    <row r="125" spans="1:12" x14ac:dyDescent="0.25">
      <c r="A125" s="60" t="s">
        <v>1590</v>
      </c>
      <c r="B125" s="88" t="s">
        <v>1083</v>
      </c>
      <c r="C125" s="88" t="s">
        <v>1283</v>
      </c>
      <c r="D125" s="85" t="s">
        <v>1283</v>
      </c>
      <c r="E125" s="63">
        <v>2</v>
      </c>
      <c r="F125" s="91">
        <v>50</v>
      </c>
      <c r="G125" s="35">
        <v>20</v>
      </c>
      <c r="H125" s="40">
        <v>9.1</v>
      </c>
      <c r="I125" s="38" t="s">
        <v>1591</v>
      </c>
      <c r="J125" s="34">
        <f>IFERROR(_xlfn.XLOOKUP(I125,Index!$A:$A,Index!$B:$B),"")</f>
        <v>5344.88</v>
      </c>
    </row>
    <row r="126" spans="1:12" x14ac:dyDescent="0.25">
      <c r="A126" s="112"/>
      <c r="B126" s="112"/>
      <c r="C126" s="112"/>
      <c r="D126" s="112"/>
      <c r="E126" s="63" t="s">
        <v>139</v>
      </c>
      <c r="F126" s="91">
        <v>65</v>
      </c>
      <c r="G126" s="35">
        <v>26</v>
      </c>
      <c r="H126" s="40">
        <v>11.8</v>
      </c>
      <c r="I126" s="38" t="s">
        <v>1592</v>
      </c>
      <c r="J126" s="34">
        <f>IFERROR(_xlfn.XLOOKUP(I126,Index!$A:$A,Index!$B:$B),"")</f>
        <v>6578.15</v>
      </c>
    </row>
    <row r="127" spans="1:12" x14ac:dyDescent="0.25">
      <c r="A127" s="112"/>
      <c r="B127" s="112"/>
      <c r="C127" s="112"/>
      <c r="D127" s="112"/>
      <c r="E127" s="63">
        <v>3</v>
      </c>
      <c r="F127" s="91">
        <v>80</v>
      </c>
      <c r="G127" s="35">
        <v>32</v>
      </c>
      <c r="H127" s="40">
        <v>14.5</v>
      </c>
      <c r="I127" s="38" t="s">
        <v>1593</v>
      </c>
      <c r="J127" s="34">
        <f>IFERROR(_xlfn.XLOOKUP(I127,Index!$A:$A,Index!$B:$B),"")</f>
        <v>8099.3</v>
      </c>
    </row>
    <row r="128" spans="1:12" x14ac:dyDescent="0.25">
      <c r="A128" s="112"/>
      <c r="B128" s="112"/>
      <c r="C128" s="112"/>
      <c r="D128" s="112"/>
      <c r="E128" s="63">
        <v>4</v>
      </c>
      <c r="F128" s="91">
        <v>100</v>
      </c>
      <c r="G128" s="35">
        <v>52</v>
      </c>
      <c r="H128" s="40">
        <v>24</v>
      </c>
      <c r="I128" s="38" t="s">
        <v>1594</v>
      </c>
      <c r="J128" s="34">
        <f>IFERROR(_xlfn.XLOOKUP(I128,Index!$A:$A,Index!$B:$B),"")</f>
        <v>11278.81</v>
      </c>
    </row>
    <row r="129" spans="1:10" x14ac:dyDescent="0.25">
      <c r="A129" s="112"/>
      <c r="B129" s="112"/>
      <c r="C129" s="112"/>
      <c r="D129" s="112"/>
      <c r="E129" s="63">
        <v>5</v>
      </c>
      <c r="F129" s="91">
        <v>125</v>
      </c>
      <c r="G129" s="35">
        <v>65</v>
      </c>
      <c r="H129" s="40">
        <v>29</v>
      </c>
      <c r="I129" s="38" t="s">
        <v>3076</v>
      </c>
      <c r="J129" s="34">
        <f>J122</f>
        <v>35803.550000000003</v>
      </c>
    </row>
    <row r="130" spans="1:10" x14ac:dyDescent="0.25">
      <c r="A130" s="112"/>
      <c r="B130" s="112"/>
      <c r="C130" s="112"/>
      <c r="D130" s="112"/>
      <c r="E130" s="63">
        <v>6</v>
      </c>
      <c r="F130" s="91">
        <v>150</v>
      </c>
      <c r="G130" s="35">
        <v>84</v>
      </c>
      <c r="H130" s="40">
        <v>38</v>
      </c>
      <c r="I130" s="38" t="s">
        <v>1595</v>
      </c>
      <c r="J130" s="34">
        <f>IFERROR(_xlfn.XLOOKUP(I130,Index!$A:$A,Index!$B:$B),"")</f>
        <v>17811.23</v>
      </c>
    </row>
    <row r="131" spans="1:10" x14ac:dyDescent="0.25">
      <c r="A131" s="112"/>
      <c r="B131" s="112"/>
      <c r="C131" s="112"/>
      <c r="D131" s="112"/>
      <c r="E131" s="63">
        <v>8</v>
      </c>
      <c r="F131" s="91">
        <v>200</v>
      </c>
      <c r="G131" s="35">
        <v>156</v>
      </c>
      <c r="H131" s="40">
        <v>71</v>
      </c>
      <c r="I131" s="38" t="s">
        <v>1596</v>
      </c>
      <c r="J131" s="34">
        <f>IFERROR(_xlfn.XLOOKUP(I131,Index!$A:$A,Index!$B:$B),"")</f>
        <v>25182.36</v>
      </c>
    </row>
    <row r="132" spans="1:10" x14ac:dyDescent="0.25">
      <c r="A132" s="119"/>
      <c r="B132" s="119"/>
      <c r="C132" s="112"/>
      <c r="D132" s="119"/>
      <c r="E132" s="113">
        <v>10</v>
      </c>
      <c r="F132" s="91">
        <v>250</v>
      </c>
      <c r="G132" s="35">
        <v>250</v>
      </c>
      <c r="H132" s="40">
        <v>113</v>
      </c>
      <c r="I132" s="38" t="s">
        <v>1597</v>
      </c>
      <c r="J132" s="34">
        <f>IFERROR(_xlfn.XLOOKUP(I132,Index!$A:$A,Index!$B:$B),"")</f>
        <v>35656.74</v>
      </c>
    </row>
    <row r="133" spans="1:10" x14ac:dyDescent="0.25">
      <c r="A133" s="108"/>
      <c r="B133" s="108"/>
      <c r="C133" s="108"/>
      <c r="D133" s="108"/>
      <c r="E133" s="63">
        <v>12</v>
      </c>
      <c r="F133" s="91">
        <v>300</v>
      </c>
      <c r="G133" s="35"/>
      <c r="H133" s="40"/>
      <c r="I133" s="38" t="s">
        <v>1598</v>
      </c>
      <c r="J133" s="34">
        <f>IFERROR(_xlfn.XLOOKUP(I133,Index!$A:$A,Index!$B:$B),"")</f>
        <v>43860.89</v>
      </c>
    </row>
    <row r="135" spans="1:10" ht="15.75" x14ac:dyDescent="0.25">
      <c r="A135" s="65" t="s">
        <v>1599</v>
      </c>
      <c r="B135" s="65" t="s">
        <v>231</v>
      </c>
      <c r="C135" s="14"/>
      <c r="D135" s="14"/>
      <c r="E135" s="14"/>
      <c r="F135" s="3"/>
      <c r="G135" s="8"/>
      <c r="H135" s="98"/>
      <c r="I135" s="99"/>
      <c r="J135" s="19"/>
    </row>
    <row r="136" spans="1:10" ht="15.75" x14ac:dyDescent="0.25">
      <c r="A136" s="48" t="s">
        <v>1600</v>
      </c>
      <c r="B136" s="11"/>
      <c r="C136" s="4"/>
      <c r="D136" s="4"/>
      <c r="E136" s="4"/>
      <c r="F136" s="4"/>
      <c r="G136" s="5"/>
      <c r="H136" s="98"/>
      <c r="I136" s="4"/>
      <c r="J136" s="19"/>
    </row>
    <row r="137" spans="1:10" ht="24" x14ac:dyDescent="0.25">
      <c r="A137" s="25" t="s">
        <v>31</v>
      </c>
      <c r="B137" s="122" t="s">
        <v>1055</v>
      </c>
      <c r="C137" s="286" t="s">
        <v>1278</v>
      </c>
      <c r="D137" s="288"/>
      <c r="E137" s="278" t="s">
        <v>34</v>
      </c>
      <c r="F137" s="279"/>
      <c r="G137" s="278" t="s">
        <v>35</v>
      </c>
      <c r="H137" s="279"/>
      <c r="I137" s="42" t="s">
        <v>36</v>
      </c>
      <c r="J137" s="24" t="s">
        <v>37</v>
      </c>
    </row>
    <row r="138" spans="1:10" x14ac:dyDescent="0.25">
      <c r="A138" s="90"/>
      <c r="B138" s="90"/>
      <c r="C138" s="32" t="s">
        <v>1279</v>
      </c>
      <c r="D138" s="131" t="s">
        <v>1280</v>
      </c>
      <c r="E138" s="33" t="s">
        <v>40</v>
      </c>
      <c r="F138" s="33" t="s">
        <v>41</v>
      </c>
      <c r="G138" s="33" t="s">
        <v>42</v>
      </c>
      <c r="H138" s="39" t="s">
        <v>43</v>
      </c>
      <c r="I138" s="33"/>
      <c r="J138" s="41"/>
    </row>
    <row r="139" spans="1:10" x14ac:dyDescent="0.25">
      <c r="A139" s="60" t="s">
        <v>1601</v>
      </c>
      <c r="B139" s="88" t="s">
        <v>1516</v>
      </c>
      <c r="C139" s="88" t="s">
        <v>1283</v>
      </c>
      <c r="D139" s="85" t="s">
        <v>1283</v>
      </c>
      <c r="E139" s="63">
        <v>2</v>
      </c>
      <c r="F139" s="91">
        <v>50</v>
      </c>
      <c r="G139" s="35">
        <v>24</v>
      </c>
      <c r="H139" s="40">
        <v>10.9</v>
      </c>
      <c r="I139" s="38" t="s">
        <v>1602</v>
      </c>
      <c r="J139" s="34">
        <f>IFERROR(_xlfn.XLOOKUP(I139,Index!$A:$A,Index!$B:$B),"")</f>
        <v>874.33</v>
      </c>
    </row>
    <row r="140" spans="1:10" x14ac:dyDescent="0.25">
      <c r="A140" s="112"/>
      <c r="B140" s="112"/>
      <c r="C140" s="112"/>
      <c r="D140" s="112"/>
      <c r="E140" s="63" t="s">
        <v>139</v>
      </c>
      <c r="F140" s="91">
        <v>65</v>
      </c>
      <c r="G140" s="35">
        <v>31</v>
      </c>
      <c r="H140" s="40">
        <v>14.1</v>
      </c>
      <c r="I140" s="38" t="s">
        <v>1603</v>
      </c>
      <c r="J140" s="34">
        <f>IFERROR(_xlfn.XLOOKUP(I140,Index!$A:$A,Index!$B:$B),"")</f>
        <v>1173.6400000000001</v>
      </c>
    </row>
    <row r="141" spans="1:10" x14ac:dyDescent="0.25">
      <c r="A141" s="112"/>
      <c r="B141" s="112"/>
      <c r="C141" s="112"/>
      <c r="D141" s="112"/>
      <c r="E141" s="63">
        <v>3</v>
      </c>
      <c r="F141" s="91">
        <v>80</v>
      </c>
      <c r="G141" s="35">
        <v>44</v>
      </c>
      <c r="H141" s="40">
        <v>20</v>
      </c>
      <c r="I141" s="38" t="s">
        <v>1604</v>
      </c>
      <c r="J141" s="34">
        <f>IFERROR(_xlfn.XLOOKUP(I141,Index!$A:$A,Index!$B:$B),"")</f>
        <v>1382</v>
      </c>
    </row>
    <row r="142" spans="1:10" x14ac:dyDescent="0.25">
      <c r="A142" s="112"/>
      <c r="B142" s="112"/>
      <c r="C142" s="112"/>
      <c r="D142" s="112"/>
      <c r="E142" s="63">
        <v>4</v>
      </c>
      <c r="F142" s="91">
        <v>100</v>
      </c>
      <c r="G142" s="35">
        <v>74</v>
      </c>
      <c r="H142" s="40">
        <v>34</v>
      </c>
      <c r="I142" s="38" t="s">
        <v>1605</v>
      </c>
      <c r="J142" s="34">
        <f>IFERROR(_xlfn.XLOOKUP(I142,Index!$A:$A,Index!$B:$B),"")</f>
        <v>1950.79</v>
      </c>
    </row>
    <row r="143" spans="1:10" x14ac:dyDescent="0.25">
      <c r="A143" s="112"/>
      <c r="B143" s="112"/>
      <c r="C143" s="112"/>
      <c r="D143" s="112"/>
      <c r="E143" s="63">
        <v>5</v>
      </c>
      <c r="F143" s="91">
        <v>125</v>
      </c>
      <c r="G143" s="35">
        <v>105</v>
      </c>
      <c r="H143" s="40">
        <v>48</v>
      </c>
      <c r="I143" s="38" t="s">
        <v>1606</v>
      </c>
      <c r="J143" s="34">
        <f>IFERROR(_xlfn.XLOOKUP(I143,Index!$A:$A,Index!$B:$B),"")</f>
        <v>2718.58</v>
      </c>
    </row>
    <row r="144" spans="1:10" x14ac:dyDescent="0.25">
      <c r="A144" s="112"/>
      <c r="B144" s="112"/>
      <c r="C144" s="112"/>
      <c r="D144" s="112"/>
      <c r="E144" s="63">
        <v>6</v>
      </c>
      <c r="F144" s="91">
        <v>150</v>
      </c>
      <c r="G144" s="35">
        <v>134</v>
      </c>
      <c r="H144" s="40">
        <v>61</v>
      </c>
      <c r="I144" s="38" t="s">
        <v>1607</v>
      </c>
      <c r="J144" s="34">
        <f>IFERROR(_xlfn.XLOOKUP(I144,Index!$A:$A,Index!$B:$B),"")</f>
        <v>3417.41</v>
      </c>
    </row>
    <row r="145" spans="1:10" x14ac:dyDescent="0.25">
      <c r="A145" s="112"/>
      <c r="B145" s="112"/>
      <c r="C145" s="112"/>
      <c r="D145" s="112"/>
      <c r="E145" s="63">
        <v>8</v>
      </c>
      <c r="F145" s="91">
        <v>200</v>
      </c>
      <c r="G145" s="35">
        <v>230</v>
      </c>
      <c r="H145" s="40">
        <v>104</v>
      </c>
      <c r="I145" s="38" t="s">
        <v>1608</v>
      </c>
      <c r="J145" s="34">
        <f>IFERROR(_xlfn.XLOOKUP(I145,Index!$A:$A,Index!$B:$B),"")</f>
        <v>6146.95</v>
      </c>
    </row>
    <row r="146" spans="1:10" x14ac:dyDescent="0.25">
      <c r="A146" s="112"/>
      <c r="B146" s="112"/>
      <c r="C146" s="112"/>
      <c r="D146" s="112"/>
      <c r="E146" s="63">
        <v>10</v>
      </c>
      <c r="F146" s="91">
        <v>250</v>
      </c>
      <c r="G146" s="35">
        <v>344</v>
      </c>
      <c r="H146" s="40">
        <v>156</v>
      </c>
      <c r="I146" s="38" t="s">
        <v>1609</v>
      </c>
      <c r="J146" s="34">
        <f>IFERROR(_xlfn.XLOOKUP(I146,Index!$A:$A,Index!$B:$B),"")</f>
        <v>7853.34</v>
      </c>
    </row>
    <row r="147" spans="1:10" x14ac:dyDescent="0.25">
      <c r="A147" s="112"/>
      <c r="B147" s="112"/>
      <c r="C147" s="112"/>
      <c r="D147" s="112"/>
      <c r="E147" s="63">
        <v>12</v>
      </c>
      <c r="F147" s="91">
        <v>300</v>
      </c>
      <c r="G147" s="35">
        <v>520</v>
      </c>
      <c r="H147" s="40">
        <v>236</v>
      </c>
      <c r="I147" s="38" t="s">
        <v>1610</v>
      </c>
      <c r="J147" s="34">
        <f>IFERROR(_xlfn.XLOOKUP(I147,Index!$A:$A,Index!$B:$B),"")</f>
        <v>12970.82</v>
      </c>
    </row>
    <row r="148" spans="1:10" x14ac:dyDescent="0.25">
      <c r="A148" s="108"/>
      <c r="B148" s="108"/>
      <c r="C148" s="108"/>
      <c r="D148" s="108"/>
      <c r="E148" s="63">
        <v>14</v>
      </c>
      <c r="F148" s="91">
        <v>350</v>
      </c>
      <c r="G148" s="35">
        <v>725</v>
      </c>
      <c r="H148" s="40">
        <v>329</v>
      </c>
      <c r="I148" s="38" t="s">
        <v>1611</v>
      </c>
      <c r="J148" s="34">
        <f>IFERROR(_xlfn.XLOOKUP(I148,Index!$A:$A,Index!$B:$B),"")</f>
        <v>17745.2</v>
      </c>
    </row>
    <row r="149" spans="1:10" x14ac:dyDescent="0.25">
      <c r="E149" s="77"/>
      <c r="F149" s="127"/>
      <c r="G149" s="4"/>
      <c r="H149" s="19"/>
      <c r="I149" s="19"/>
      <c r="J149" s="81"/>
    </row>
    <row r="150" spans="1:10" ht="15.75" x14ac:dyDescent="0.25">
      <c r="A150" s="65" t="s">
        <v>1612</v>
      </c>
      <c r="B150" s="65" t="s">
        <v>98</v>
      </c>
      <c r="C150" s="14"/>
      <c r="D150" s="14"/>
      <c r="E150" s="14"/>
      <c r="F150" s="3"/>
      <c r="G150" s="8"/>
      <c r="H150" s="98"/>
      <c r="I150" s="99"/>
      <c r="J150" s="19"/>
    </row>
    <row r="151" spans="1:10" ht="15.75" x14ac:dyDescent="0.25">
      <c r="A151" s="48" t="s">
        <v>1527</v>
      </c>
      <c r="B151" s="11"/>
      <c r="C151" s="4"/>
      <c r="D151" s="4"/>
      <c r="E151" s="4"/>
      <c r="F151" s="4"/>
      <c r="G151" s="5"/>
      <c r="H151" s="98"/>
      <c r="I151" s="4"/>
      <c r="J151" s="19"/>
    </row>
    <row r="152" spans="1:10" ht="24" x14ac:dyDescent="0.25">
      <c r="A152" s="25" t="s">
        <v>31</v>
      </c>
      <c r="B152" s="122" t="s">
        <v>1055</v>
      </c>
      <c r="C152" s="286" t="s">
        <v>1278</v>
      </c>
      <c r="D152" s="288"/>
      <c r="E152" s="278" t="s">
        <v>34</v>
      </c>
      <c r="F152" s="279"/>
      <c r="G152" s="278" t="s">
        <v>35</v>
      </c>
      <c r="H152" s="279"/>
      <c r="I152" s="42" t="s">
        <v>36</v>
      </c>
      <c r="J152" s="24" t="s">
        <v>37</v>
      </c>
    </row>
    <row r="153" spans="1:10" x14ac:dyDescent="0.25">
      <c r="A153" s="90"/>
      <c r="B153" s="90"/>
      <c r="C153" s="32" t="s">
        <v>1279</v>
      </c>
      <c r="D153" s="131" t="s">
        <v>1280</v>
      </c>
      <c r="E153" s="33" t="s">
        <v>40</v>
      </c>
      <c r="F153" s="33" t="s">
        <v>41</v>
      </c>
      <c r="G153" s="33" t="s">
        <v>42</v>
      </c>
      <c r="H153" s="39" t="s">
        <v>43</v>
      </c>
      <c r="I153" s="33"/>
      <c r="J153" s="41"/>
    </row>
    <row r="154" spans="1:10" x14ac:dyDescent="0.25">
      <c r="A154" s="60" t="s">
        <v>1613</v>
      </c>
      <c r="B154" s="88" t="s">
        <v>1516</v>
      </c>
      <c r="C154" s="88" t="s">
        <v>1283</v>
      </c>
      <c r="D154" s="85" t="s">
        <v>1283</v>
      </c>
      <c r="E154" s="63">
        <v>1</v>
      </c>
      <c r="F154" s="91">
        <v>25</v>
      </c>
      <c r="G154" s="35">
        <v>12</v>
      </c>
      <c r="H154" s="40">
        <v>5.4</v>
      </c>
      <c r="I154" s="38" t="s">
        <v>1614</v>
      </c>
      <c r="J154" s="34">
        <f>IFERROR(_xlfn.XLOOKUP(I154,Index!$A:$A,Index!$B:$B),"")</f>
        <v>1162.01</v>
      </c>
    </row>
    <row r="155" spans="1:10" x14ac:dyDescent="0.25">
      <c r="A155" s="112"/>
      <c r="B155" s="112"/>
      <c r="C155" s="112"/>
      <c r="D155" s="112"/>
      <c r="E155" s="63">
        <v>1.25</v>
      </c>
      <c r="F155" s="91">
        <v>32</v>
      </c>
      <c r="G155" s="35">
        <v>16</v>
      </c>
      <c r="H155" s="40">
        <v>7.3</v>
      </c>
      <c r="I155" s="38" t="s">
        <v>1615</v>
      </c>
      <c r="J155" s="34">
        <f>IFERROR(_xlfn.XLOOKUP(I155,Index!$A:$A,Index!$B:$B),"")</f>
        <v>1284</v>
      </c>
    </row>
    <row r="156" spans="1:10" x14ac:dyDescent="0.25">
      <c r="A156" s="112"/>
      <c r="B156" s="112"/>
      <c r="C156" s="112"/>
      <c r="D156" s="112"/>
      <c r="E156" s="63">
        <v>1.5</v>
      </c>
      <c r="F156" s="91">
        <v>40</v>
      </c>
      <c r="G156" s="35">
        <v>19</v>
      </c>
      <c r="H156" s="40">
        <v>8.6</v>
      </c>
      <c r="I156" s="38" t="s">
        <v>1616</v>
      </c>
      <c r="J156" s="34">
        <f>IFERROR(_xlfn.XLOOKUP(I156,Index!$A:$A,Index!$B:$B),"")</f>
        <v>1531.02</v>
      </c>
    </row>
    <row r="157" spans="1:10" x14ac:dyDescent="0.25">
      <c r="A157" s="112"/>
      <c r="B157" s="112"/>
      <c r="C157" s="112"/>
      <c r="D157" s="112"/>
      <c r="E157" s="63">
        <v>2</v>
      </c>
      <c r="F157" s="91">
        <v>50</v>
      </c>
      <c r="G157" s="35">
        <v>25</v>
      </c>
      <c r="H157" s="40">
        <v>11.3</v>
      </c>
      <c r="I157" s="38" t="s">
        <v>1617</v>
      </c>
      <c r="J157" s="34">
        <f>IFERROR(_xlfn.XLOOKUP(I157,Index!$A:$A,Index!$B:$B),"")</f>
        <v>1810.09</v>
      </c>
    </row>
    <row r="158" spans="1:10" x14ac:dyDescent="0.25">
      <c r="A158" s="112"/>
      <c r="B158" s="112"/>
      <c r="C158" s="112"/>
      <c r="D158" s="112"/>
      <c r="E158" s="63" t="s">
        <v>139</v>
      </c>
      <c r="F158" s="91">
        <v>65</v>
      </c>
      <c r="G158" s="35">
        <v>29</v>
      </c>
      <c r="H158" s="40">
        <v>13.2</v>
      </c>
      <c r="I158" s="38" t="s">
        <v>1618</v>
      </c>
      <c r="J158" s="34">
        <f>IFERROR(_xlfn.XLOOKUP(I158,Index!$A:$A,Index!$B:$B),"")</f>
        <v>2197.42</v>
      </c>
    </row>
    <row r="159" spans="1:10" x14ac:dyDescent="0.25">
      <c r="A159" s="112"/>
      <c r="B159" s="112"/>
      <c r="C159" s="112"/>
      <c r="D159" s="112"/>
      <c r="E159" s="63">
        <v>3</v>
      </c>
      <c r="F159" s="91">
        <v>80</v>
      </c>
      <c r="G159" s="35">
        <v>34</v>
      </c>
      <c r="H159" s="40">
        <v>15.4</v>
      </c>
      <c r="I159" s="38" t="s">
        <v>1619</v>
      </c>
      <c r="J159" s="34">
        <f>IFERROR(_xlfn.XLOOKUP(I159,Index!$A:$A,Index!$B:$B),"")</f>
        <v>2526.83</v>
      </c>
    </row>
    <row r="160" spans="1:10" x14ac:dyDescent="0.25">
      <c r="A160" s="112"/>
      <c r="B160" s="112"/>
      <c r="C160" s="112"/>
      <c r="D160" s="112"/>
      <c r="E160" s="63">
        <v>4</v>
      </c>
      <c r="F160" s="91">
        <v>100</v>
      </c>
      <c r="G160" s="35">
        <v>54</v>
      </c>
      <c r="H160" s="40">
        <v>24</v>
      </c>
      <c r="I160" s="38" t="s">
        <v>1620</v>
      </c>
      <c r="J160" s="34">
        <f>IFERROR(_xlfn.XLOOKUP(I160,Index!$A:$A,Index!$B:$B),"")</f>
        <v>2664.06</v>
      </c>
    </row>
    <row r="161" spans="1:10" x14ac:dyDescent="0.25">
      <c r="A161" s="112"/>
      <c r="B161" s="112"/>
      <c r="C161" s="112"/>
      <c r="D161" s="112"/>
      <c r="E161" s="63">
        <v>5</v>
      </c>
      <c r="F161" s="91">
        <v>125</v>
      </c>
      <c r="G161" s="35">
        <v>75</v>
      </c>
      <c r="H161" s="40">
        <v>34</v>
      </c>
      <c r="I161" s="38" t="s">
        <v>1621</v>
      </c>
      <c r="J161" s="34">
        <f>IFERROR(_xlfn.XLOOKUP(I161,Index!$A:$A,Index!$B:$B),"")</f>
        <v>4381.16</v>
      </c>
    </row>
    <row r="162" spans="1:10" x14ac:dyDescent="0.25">
      <c r="A162" s="112"/>
      <c r="B162" s="112"/>
      <c r="C162" s="112"/>
      <c r="D162" s="112"/>
      <c r="E162" s="63">
        <v>6</v>
      </c>
      <c r="F162" s="91">
        <v>150</v>
      </c>
      <c r="G162" s="35">
        <v>94</v>
      </c>
      <c r="H162" s="40">
        <v>43</v>
      </c>
      <c r="I162" s="38" t="s">
        <v>1622</v>
      </c>
      <c r="J162" s="34">
        <f>IFERROR(_xlfn.XLOOKUP(I162,Index!$A:$A,Index!$B:$B),"")</f>
        <v>6371.17</v>
      </c>
    </row>
    <row r="163" spans="1:10" x14ac:dyDescent="0.25">
      <c r="A163" s="60" t="s">
        <v>1623</v>
      </c>
      <c r="B163" s="88" t="s">
        <v>1075</v>
      </c>
      <c r="C163" s="88" t="s">
        <v>1283</v>
      </c>
      <c r="D163" s="85" t="s">
        <v>1283</v>
      </c>
      <c r="E163" s="63">
        <v>1</v>
      </c>
      <c r="F163" s="91">
        <v>25</v>
      </c>
      <c r="G163" s="35">
        <v>12</v>
      </c>
      <c r="H163" s="40">
        <v>5.4</v>
      </c>
      <c r="I163" s="38" t="s">
        <v>1624</v>
      </c>
      <c r="J163" s="34">
        <f>IFERROR(_xlfn.XLOOKUP(I163,Index!$A:$A,Index!$B:$B),"")</f>
        <v>3039.2</v>
      </c>
    </row>
    <row r="164" spans="1:10" x14ac:dyDescent="0.25">
      <c r="A164" s="112"/>
      <c r="B164" s="112"/>
      <c r="C164" s="112"/>
      <c r="D164" s="112"/>
      <c r="E164" s="63">
        <v>1.25</v>
      </c>
      <c r="F164" s="91">
        <v>32</v>
      </c>
      <c r="G164" s="35">
        <v>16</v>
      </c>
      <c r="H164" s="40">
        <v>7.3</v>
      </c>
      <c r="I164" s="38" t="s">
        <v>1625</v>
      </c>
      <c r="J164" s="34">
        <f>IFERROR(_xlfn.XLOOKUP(I164,Index!$A:$A,Index!$B:$B),"")</f>
        <v>2796.73</v>
      </c>
    </row>
    <row r="165" spans="1:10" x14ac:dyDescent="0.25">
      <c r="A165" s="112"/>
      <c r="B165" s="112"/>
      <c r="C165" s="112"/>
      <c r="D165" s="112"/>
      <c r="E165" s="63">
        <v>1.5</v>
      </c>
      <c r="F165" s="91">
        <v>40</v>
      </c>
      <c r="G165" s="35">
        <v>19</v>
      </c>
      <c r="H165" s="40">
        <v>8.6</v>
      </c>
      <c r="I165" s="38" t="s">
        <v>1626</v>
      </c>
      <c r="J165" s="34">
        <f>IFERROR(_xlfn.XLOOKUP(I165,Index!$A:$A,Index!$B:$B),"")</f>
        <v>2819.61</v>
      </c>
    </row>
    <row r="166" spans="1:10" x14ac:dyDescent="0.25">
      <c r="A166" s="112"/>
      <c r="B166" s="112"/>
      <c r="C166" s="112"/>
      <c r="D166" s="112"/>
      <c r="E166" s="63">
        <v>2</v>
      </c>
      <c r="F166" s="91">
        <v>50</v>
      </c>
      <c r="G166" s="35">
        <v>25</v>
      </c>
      <c r="H166" s="40">
        <v>11.3</v>
      </c>
      <c r="I166" s="38" t="s">
        <v>1627</v>
      </c>
      <c r="J166" s="34">
        <f>IFERROR(_xlfn.XLOOKUP(I166,Index!$A:$A,Index!$B:$B),"")</f>
        <v>3360.95</v>
      </c>
    </row>
    <row r="167" spans="1:10" x14ac:dyDescent="0.25">
      <c r="A167" s="112"/>
      <c r="B167" s="112"/>
      <c r="C167" s="112"/>
      <c r="D167" s="112"/>
      <c r="E167" s="63" t="s">
        <v>139</v>
      </c>
      <c r="F167" s="91">
        <v>65</v>
      </c>
      <c r="G167" s="35">
        <v>29</v>
      </c>
      <c r="H167" s="40">
        <v>13.2</v>
      </c>
      <c r="I167" s="38" t="s">
        <v>1628</v>
      </c>
      <c r="J167" s="34">
        <f>IFERROR(_xlfn.XLOOKUP(I167,Index!$A:$A,Index!$B:$B),"")</f>
        <v>4387.25</v>
      </c>
    </row>
    <row r="168" spans="1:10" x14ac:dyDescent="0.25">
      <c r="A168" s="112"/>
      <c r="B168" s="112"/>
      <c r="C168" s="112"/>
      <c r="D168" s="112"/>
      <c r="E168" s="63">
        <v>3</v>
      </c>
      <c r="F168" s="91">
        <v>80</v>
      </c>
      <c r="G168" s="35">
        <v>34</v>
      </c>
      <c r="H168" s="40">
        <v>15.4</v>
      </c>
      <c r="I168" s="38" t="s">
        <v>1629</v>
      </c>
      <c r="J168" s="34">
        <f>IFERROR(_xlfn.XLOOKUP(I168,Index!$A:$A,Index!$B:$B),"")</f>
        <v>5125.28</v>
      </c>
    </row>
    <row r="169" spans="1:10" x14ac:dyDescent="0.25">
      <c r="A169" s="112"/>
      <c r="B169" s="112"/>
      <c r="C169" s="112"/>
      <c r="D169" s="112"/>
      <c r="E169" s="63">
        <v>4</v>
      </c>
      <c r="F169" s="91">
        <v>100</v>
      </c>
      <c r="G169" s="35">
        <v>54</v>
      </c>
      <c r="H169" s="40">
        <v>24</v>
      </c>
      <c r="I169" s="38" t="s">
        <v>1630</v>
      </c>
      <c r="J169" s="34">
        <f>IFERROR(_xlfn.XLOOKUP(I169,Index!$A:$A,Index!$B:$B),"")</f>
        <v>6261.39</v>
      </c>
    </row>
    <row r="170" spans="1:10" x14ac:dyDescent="0.25">
      <c r="A170" s="112"/>
      <c r="B170" s="112"/>
      <c r="C170" s="112"/>
      <c r="D170" s="112"/>
      <c r="E170" s="63">
        <v>6</v>
      </c>
      <c r="F170" s="91">
        <v>150</v>
      </c>
      <c r="G170" s="35">
        <v>94</v>
      </c>
      <c r="H170" s="40">
        <v>43</v>
      </c>
      <c r="I170" s="38" t="s">
        <v>1631</v>
      </c>
      <c r="J170" s="34">
        <f>IFERROR(_xlfn.XLOOKUP(I170,Index!$A:$A,Index!$B:$B),"")</f>
        <v>10271.950000000001</v>
      </c>
    </row>
    <row r="171" spans="1:10" x14ac:dyDescent="0.25">
      <c r="A171" s="112"/>
      <c r="B171" s="112"/>
      <c r="C171" s="112"/>
      <c r="D171" s="112"/>
      <c r="E171" s="63">
        <v>8</v>
      </c>
      <c r="F171" s="91">
        <v>200</v>
      </c>
      <c r="G171" s="35">
        <v>150</v>
      </c>
      <c r="H171" s="40">
        <v>68</v>
      </c>
      <c r="I171" s="38" t="s">
        <v>1632</v>
      </c>
      <c r="J171" s="34">
        <f>IFERROR(_xlfn.XLOOKUP(I171,Index!$A:$A,Index!$B:$B),"")</f>
        <v>13350.79</v>
      </c>
    </row>
    <row r="172" spans="1:10" x14ac:dyDescent="0.25">
      <c r="A172" s="112"/>
      <c r="B172" s="112"/>
      <c r="C172" s="112"/>
      <c r="D172" s="112"/>
      <c r="E172" s="63">
        <v>10</v>
      </c>
      <c r="F172" s="91">
        <v>250</v>
      </c>
      <c r="G172" s="35">
        <v>226</v>
      </c>
      <c r="H172" s="40">
        <v>103</v>
      </c>
      <c r="I172" s="38" t="s">
        <v>1633</v>
      </c>
      <c r="J172" s="34">
        <f>IFERROR(_xlfn.XLOOKUP(I172,Index!$A:$A,Index!$B:$B),"")</f>
        <v>17356.8</v>
      </c>
    </row>
    <row r="173" spans="1:10" x14ac:dyDescent="0.25">
      <c r="A173" s="60" t="s">
        <v>1634</v>
      </c>
      <c r="B173" s="88" t="s">
        <v>1083</v>
      </c>
      <c r="C173" s="88" t="s">
        <v>1283</v>
      </c>
      <c r="D173" s="85" t="s">
        <v>1283</v>
      </c>
      <c r="E173" s="63">
        <v>1</v>
      </c>
      <c r="F173" s="91">
        <v>25</v>
      </c>
      <c r="G173" s="35">
        <v>12</v>
      </c>
      <c r="H173" s="40">
        <v>5.4</v>
      </c>
      <c r="I173" s="38" t="s">
        <v>1635</v>
      </c>
      <c r="J173" s="34">
        <f>IFERROR(_xlfn.XLOOKUP(I173,Index!$A:$A,Index!$B:$B),"")</f>
        <v>4025.82</v>
      </c>
    </row>
    <row r="174" spans="1:10" x14ac:dyDescent="0.25">
      <c r="A174" s="112"/>
      <c r="B174" s="112"/>
      <c r="C174" s="112"/>
      <c r="D174" s="112"/>
      <c r="E174" s="63">
        <v>1.25</v>
      </c>
      <c r="F174" s="91">
        <v>32</v>
      </c>
      <c r="G174" s="35">
        <v>16</v>
      </c>
      <c r="H174" s="40">
        <v>7.3</v>
      </c>
      <c r="I174" s="38" t="s">
        <v>3076</v>
      </c>
      <c r="J174" s="34">
        <f>J173+10</f>
        <v>4035.82</v>
      </c>
    </row>
    <row r="175" spans="1:10" x14ac:dyDescent="0.25">
      <c r="A175" s="112"/>
      <c r="B175" s="112"/>
      <c r="C175" s="112"/>
      <c r="D175" s="112"/>
      <c r="E175" s="63">
        <v>1.5</v>
      </c>
      <c r="F175" s="91">
        <v>40</v>
      </c>
      <c r="G175" s="35">
        <v>19</v>
      </c>
      <c r="H175" s="40">
        <v>8.6</v>
      </c>
      <c r="I175" s="38" t="s">
        <v>1636</v>
      </c>
      <c r="J175" s="34">
        <f>IFERROR(_xlfn.XLOOKUP(I175,Index!$A:$A,Index!$B:$B),"")</f>
        <v>4509.21</v>
      </c>
    </row>
    <row r="176" spans="1:10" x14ac:dyDescent="0.25">
      <c r="A176" s="112"/>
      <c r="B176" s="112"/>
      <c r="C176" s="112"/>
      <c r="D176" s="112"/>
      <c r="E176" s="63">
        <v>2</v>
      </c>
      <c r="F176" s="91">
        <v>50</v>
      </c>
      <c r="G176" s="35">
        <v>25</v>
      </c>
      <c r="H176" s="40">
        <v>11.3</v>
      </c>
      <c r="I176" s="38" t="s">
        <v>1637</v>
      </c>
      <c r="J176" s="34">
        <f>IFERROR(_xlfn.XLOOKUP(I176,Index!$A:$A,Index!$B:$B),"")</f>
        <v>5151.24</v>
      </c>
    </row>
    <row r="177" spans="1:10" x14ac:dyDescent="0.25">
      <c r="A177" s="112"/>
      <c r="B177" s="112"/>
      <c r="C177" s="112"/>
      <c r="D177" s="112"/>
      <c r="E177" s="63" t="s">
        <v>139</v>
      </c>
      <c r="F177" s="91">
        <v>65</v>
      </c>
      <c r="G177" s="35">
        <v>29</v>
      </c>
      <c r="H177" s="40">
        <v>13.2</v>
      </c>
      <c r="I177" s="38" t="s">
        <v>1638</v>
      </c>
      <c r="J177" s="34">
        <f>IFERROR(_xlfn.XLOOKUP(I177,Index!$A:$A,Index!$B:$B),"")</f>
        <v>6554.17</v>
      </c>
    </row>
    <row r="178" spans="1:10" x14ac:dyDescent="0.25">
      <c r="A178" s="112"/>
      <c r="B178" s="112"/>
      <c r="C178" s="112"/>
      <c r="D178" s="112"/>
      <c r="E178" s="63">
        <v>3</v>
      </c>
      <c r="F178" s="91">
        <v>80</v>
      </c>
      <c r="G178" s="35">
        <v>34</v>
      </c>
      <c r="H178" s="40">
        <v>15.4</v>
      </c>
      <c r="I178" s="38" t="s">
        <v>1639</v>
      </c>
      <c r="J178" s="34">
        <f>IFERROR(_xlfn.XLOOKUP(I178,Index!$A:$A,Index!$B:$B),"")</f>
        <v>8144.69</v>
      </c>
    </row>
    <row r="179" spans="1:10" x14ac:dyDescent="0.25">
      <c r="A179" s="112"/>
      <c r="B179" s="112"/>
      <c r="C179" s="112"/>
      <c r="D179" s="112"/>
      <c r="E179" s="63">
        <v>4</v>
      </c>
      <c r="F179" s="91">
        <v>100</v>
      </c>
      <c r="G179" s="35">
        <v>54</v>
      </c>
      <c r="H179" s="40">
        <v>24</v>
      </c>
      <c r="I179" s="38" t="s">
        <v>1640</v>
      </c>
      <c r="J179" s="34">
        <f>IFERROR(_xlfn.XLOOKUP(I179,Index!$A:$A,Index!$B:$B),"")</f>
        <v>9936.4599999999991</v>
      </c>
    </row>
    <row r="180" spans="1:10" x14ac:dyDescent="0.25">
      <c r="A180" s="112"/>
      <c r="B180" s="112"/>
      <c r="C180" s="112"/>
      <c r="D180" s="112"/>
      <c r="E180" s="63">
        <v>5</v>
      </c>
      <c r="F180" s="91">
        <v>125</v>
      </c>
      <c r="G180" s="35">
        <v>75</v>
      </c>
      <c r="H180" s="40">
        <v>34</v>
      </c>
      <c r="I180" s="38" t="s">
        <v>3076</v>
      </c>
      <c r="J180" s="34">
        <f>J179+1372</f>
        <v>11308.46</v>
      </c>
    </row>
    <row r="181" spans="1:10" x14ac:dyDescent="0.25">
      <c r="A181" s="112"/>
      <c r="B181" s="112"/>
      <c r="C181" s="112"/>
      <c r="D181" s="112"/>
      <c r="E181" s="63">
        <v>6</v>
      </c>
      <c r="F181" s="91">
        <v>150</v>
      </c>
      <c r="G181" s="35">
        <v>94</v>
      </c>
      <c r="H181" s="40">
        <v>43</v>
      </c>
      <c r="I181" s="38" t="s">
        <v>1641</v>
      </c>
      <c r="J181" s="34">
        <f>IFERROR(_xlfn.XLOOKUP(I181,Index!$A:$A,Index!$B:$B),"")</f>
        <v>17106.7</v>
      </c>
    </row>
    <row r="182" spans="1:10" x14ac:dyDescent="0.25">
      <c r="A182" s="112"/>
      <c r="B182" s="112"/>
      <c r="C182" s="112"/>
      <c r="D182" s="112"/>
      <c r="E182" s="63">
        <v>8</v>
      </c>
      <c r="F182" s="91">
        <v>200</v>
      </c>
      <c r="G182" s="35">
        <v>150</v>
      </c>
      <c r="H182" s="40">
        <v>68</v>
      </c>
      <c r="I182" s="38" t="s">
        <v>3076</v>
      </c>
      <c r="J182" s="34">
        <f>J181+3082</f>
        <v>20188.7</v>
      </c>
    </row>
    <row r="183" spans="1:10" x14ac:dyDescent="0.25">
      <c r="A183" s="108"/>
      <c r="B183" s="108"/>
      <c r="C183" s="108"/>
      <c r="D183" s="108"/>
      <c r="E183" s="63">
        <v>10</v>
      </c>
      <c r="F183" s="91">
        <v>250</v>
      </c>
      <c r="G183" s="35">
        <v>226</v>
      </c>
      <c r="H183" s="40">
        <v>103</v>
      </c>
      <c r="I183" s="38" t="s">
        <v>3076</v>
      </c>
      <c r="J183" s="34">
        <f>J182+4007</f>
        <v>24195.7</v>
      </c>
    </row>
    <row r="185" spans="1:10" ht="15.75" x14ac:dyDescent="0.25">
      <c r="A185" s="65" t="s">
        <v>1642</v>
      </c>
      <c r="B185" s="65" t="s">
        <v>29</v>
      </c>
      <c r="C185" s="14"/>
      <c r="D185" s="14"/>
      <c r="E185" s="14"/>
      <c r="F185" s="3"/>
      <c r="G185" s="8"/>
      <c r="H185" s="98"/>
      <c r="I185" s="99"/>
      <c r="J185" s="19"/>
    </row>
    <row r="186" spans="1:10" ht="15.75" x14ac:dyDescent="0.25">
      <c r="A186" s="48" t="s">
        <v>1561</v>
      </c>
      <c r="B186" s="11"/>
      <c r="C186" s="4"/>
      <c r="D186" s="4"/>
      <c r="E186" s="4"/>
      <c r="F186" s="4"/>
      <c r="G186" s="5"/>
      <c r="H186" s="98"/>
      <c r="I186" s="4"/>
      <c r="J186" s="19"/>
    </row>
    <row r="187" spans="1:10" ht="24" x14ac:dyDescent="0.25">
      <c r="A187" s="25" t="s">
        <v>31</v>
      </c>
      <c r="B187" s="122" t="s">
        <v>1055</v>
      </c>
      <c r="C187" s="286" t="s">
        <v>1278</v>
      </c>
      <c r="D187" s="288"/>
      <c r="E187" s="278" t="s">
        <v>34</v>
      </c>
      <c r="F187" s="279"/>
      <c r="G187" s="278" t="s">
        <v>35</v>
      </c>
      <c r="H187" s="279"/>
      <c r="I187" s="42" t="s">
        <v>36</v>
      </c>
      <c r="J187" s="24" t="s">
        <v>37</v>
      </c>
    </row>
    <row r="188" spans="1:10" x14ac:dyDescent="0.25">
      <c r="A188" s="90"/>
      <c r="B188" s="90"/>
      <c r="C188" s="32" t="s">
        <v>1279</v>
      </c>
      <c r="D188" s="131" t="s">
        <v>1280</v>
      </c>
      <c r="E188" s="33" t="s">
        <v>40</v>
      </c>
      <c r="F188" s="33" t="s">
        <v>41</v>
      </c>
      <c r="G188" s="33" t="s">
        <v>42</v>
      </c>
      <c r="H188" s="39" t="s">
        <v>43</v>
      </c>
      <c r="I188" s="33"/>
      <c r="J188" s="41"/>
    </row>
    <row r="189" spans="1:10" x14ac:dyDescent="0.25">
      <c r="A189" s="60" t="s">
        <v>1643</v>
      </c>
      <c r="B189" s="88" t="s">
        <v>1516</v>
      </c>
      <c r="C189" s="88" t="s">
        <v>1283</v>
      </c>
      <c r="D189" s="85" t="s">
        <v>1283</v>
      </c>
      <c r="E189" s="63">
        <v>2</v>
      </c>
      <c r="F189" s="91">
        <v>50</v>
      </c>
      <c r="G189" s="35">
        <v>24</v>
      </c>
      <c r="H189" s="40">
        <v>10.9</v>
      </c>
      <c r="I189" s="38" t="s">
        <v>1644</v>
      </c>
      <c r="J189" s="34">
        <f>IFERROR(_xlfn.XLOOKUP(I189,Index!$A:$A,Index!$B:$B),"")</f>
        <v>2632.04</v>
      </c>
    </row>
    <row r="190" spans="1:10" x14ac:dyDescent="0.25">
      <c r="A190" s="112"/>
      <c r="B190" s="112"/>
      <c r="C190" s="112"/>
      <c r="D190" s="112"/>
      <c r="E190" s="63" t="s">
        <v>139</v>
      </c>
      <c r="F190" s="91">
        <v>65</v>
      </c>
      <c r="G190" s="35">
        <v>31</v>
      </c>
      <c r="H190" s="40">
        <v>14.1</v>
      </c>
      <c r="I190" s="38" t="s">
        <v>1645</v>
      </c>
      <c r="J190" s="34">
        <f>IFERROR(_xlfn.XLOOKUP(I190,Index!$A:$A,Index!$B:$B),"")</f>
        <v>2840.94</v>
      </c>
    </row>
    <row r="191" spans="1:10" x14ac:dyDescent="0.25">
      <c r="A191" s="112"/>
      <c r="B191" s="112"/>
      <c r="C191" s="112"/>
      <c r="D191" s="112"/>
      <c r="E191" s="63">
        <v>3</v>
      </c>
      <c r="F191" s="91">
        <v>80</v>
      </c>
      <c r="G191" s="35">
        <v>44</v>
      </c>
      <c r="H191" s="40">
        <v>20</v>
      </c>
      <c r="I191" s="38" t="s">
        <v>1646</v>
      </c>
      <c r="J191" s="34">
        <f>IFERROR(_xlfn.XLOOKUP(I191,Index!$A:$A,Index!$B:$B),"")</f>
        <v>3385.35</v>
      </c>
    </row>
    <row r="192" spans="1:10" x14ac:dyDescent="0.25">
      <c r="A192" s="112"/>
      <c r="B192" s="112"/>
      <c r="C192" s="112"/>
      <c r="D192" s="112"/>
      <c r="E192" s="63">
        <v>4</v>
      </c>
      <c r="F192" s="91">
        <v>100</v>
      </c>
      <c r="G192" s="35">
        <v>74</v>
      </c>
      <c r="H192" s="40">
        <v>34</v>
      </c>
      <c r="I192" s="38" t="s">
        <v>1647</v>
      </c>
      <c r="J192" s="34">
        <f>IFERROR(_xlfn.XLOOKUP(I192,Index!$A:$A,Index!$B:$B),"")</f>
        <v>4518.3900000000003</v>
      </c>
    </row>
    <row r="193" spans="1:10" x14ac:dyDescent="0.25">
      <c r="A193" s="112"/>
      <c r="B193" s="112"/>
      <c r="C193" s="112"/>
      <c r="D193" s="112"/>
      <c r="E193" s="63">
        <v>5</v>
      </c>
      <c r="F193" s="91">
        <v>125</v>
      </c>
      <c r="G193" s="35">
        <v>105</v>
      </c>
      <c r="H193" s="40">
        <v>48</v>
      </c>
      <c r="I193" s="38" t="s">
        <v>1648</v>
      </c>
      <c r="J193" s="34">
        <f>IFERROR(_xlfn.XLOOKUP(I193,Index!$A:$A,Index!$B:$B),"")</f>
        <v>5878.61</v>
      </c>
    </row>
    <row r="194" spans="1:10" x14ac:dyDescent="0.25">
      <c r="A194" s="112"/>
      <c r="B194" s="112"/>
      <c r="C194" s="112"/>
      <c r="D194" s="112"/>
      <c r="E194" s="63">
        <v>6</v>
      </c>
      <c r="F194" s="91">
        <v>150</v>
      </c>
      <c r="G194" s="35">
        <v>134</v>
      </c>
      <c r="H194" s="40">
        <v>61</v>
      </c>
      <c r="I194" s="38" t="s">
        <v>1649</v>
      </c>
      <c r="J194" s="34">
        <f>IFERROR(_xlfn.XLOOKUP(I194,Index!$A:$A,Index!$B:$B),"")</f>
        <v>8065.36</v>
      </c>
    </row>
    <row r="195" spans="1:10" x14ac:dyDescent="0.25">
      <c r="A195" s="112"/>
      <c r="B195" s="112"/>
      <c r="C195" s="112"/>
      <c r="D195" s="112"/>
      <c r="E195" s="63">
        <v>8</v>
      </c>
      <c r="F195" s="91">
        <v>200</v>
      </c>
      <c r="G195" s="35">
        <v>230</v>
      </c>
      <c r="H195" s="40">
        <v>104</v>
      </c>
      <c r="I195" s="38" t="s">
        <v>1650</v>
      </c>
      <c r="J195" s="34">
        <f>IFERROR(_xlfn.XLOOKUP(I195,Index!$A:$A,Index!$B:$B),"")</f>
        <v>9764.14</v>
      </c>
    </row>
    <row r="196" spans="1:10" x14ac:dyDescent="0.25">
      <c r="A196" s="112"/>
      <c r="B196" s="112"/>
      <c r="C196" s="112"/>
      <c r="D196" s="112"/>
      <c r="E196" s="63">
        <v>10</v>
      </c>
      <c r="F196" s="91">
        <v>250</v>
      </c>
      <c r="G196" s="35">
        <v>344</v>
      </c>
      <c r="H196" s="40">
        <v>156</v>
      </c>
      <c r="I196" s="38" t="s">
        <v>1651</v>
      </c>
      <c r="J196" s="34">
        <f>IFERROR(_xlfn.XLOOKUP(I196,Index!$A:$A,Index!$B:$B),"")</f>
        <v>13921.12</v>
      </c>
    </row>
    <row r="197" spans="1:10" x14ac:dyDescent="0.25">
      <c r="A197" s="112"/>
      <c r="B197" s="112"/>
      <c r="C197" s="112"/>
      <c r="D197" s="112"/>
      <c r="E197" s="63">
        <v>12</v>
      </c>
      <c r="F197" s="91">
        <v>300</v>
      </c>
      <c r="G197" s="35">
        <v>520</v>
      </c>
      <c r="H197" s="40">
        <v>236</v>
      </c>
      <c r="I197" s="38" t="s">
        <v>1652</v>
      </c>
      <c r="J197" s="34">
        <f>IFERROR(_xlfn.XLOOKUP(I197,Index!$A:$A,Index!$B:$B),"")</f>
        <v>23192.71</v>
      </c>
    </row>
    <row r="198" spans="1:10" x14ac:dyDescent="0.25">
      <c r="A198" s="112"/>
      <c r="B198" s="112"/>
      <c r="C198" s="112"/>
      <c r="D198" s="112"/>
      <c r="E198" s="63">
        <v>14</v>
      </c>
      <c r="F198" s="91">
        <v>350</v>
      </c>
      <c r="G198" s="35">
        <v>725</v>
      </c>
      <c r="H198" s="40">
        <v>329</v>
      </c>
      <c r="I198" s="38" t="s">
        <v>1653</v>
      </c>
      <c r="J198" s="34">
        <f>IFERROR(_xlfn.XLOOKUP(I198,Index!$A:$A,Index!$B:$B),"")</f>
        <v>30896.67</v>
      </c>
    </row>
    <row r="199" spans="1:10" x14ac:dyDescent="0.25">
      <c r="A199" s="108"/>
      <c r="B199" s="108"/>
      <c r="C199" s="108"/>
      <c r="D199" s="108"/>
      <c r="E199" s="63">
        <v>16</v>
      </c>
      <c r="F199" s="91">
        <v>400</v>
      </c>
      <c r="G199" s="35">
        <v>1000</v>
      </c>
      <c r="H199" s="40">
        <v>454</v>
      </c>
      <c r="I199" s="38" t="s">
        <v>1654</v>
      </c>
      <c r="J199" s="34">
        <f>IFERROR(_xlfn.XLOOKUP(I199,Index!$A:$A,Index!$B:$B),"")</f>
        <v>42393.15</v>
      </c>
    </row>
  </sheetData>
  <mergeCells count="23">
    <mergeCell ref="G187:H187"/>
    <mergeCell ref="E187:F187"/>
    <mergeCell ref="G97:H97"/>
    <mergeCell ref="E97:F97"/>
    <mergeCell ref="G137:H137"/>
    <mergeCell ref="E137:F137"/>
    <mergeCell ref="G152:H152"/>
    <mergeCell ref="E152:F152"/>
    <mergeCell ref="F18:G18"/>
    <mergeCell ref="G33:H33"/>
    <mergeCell ref="E33:F33"/>
    <mergeCell ref="E59:F59"/>
    <mergeCell ref="G59:H59"/>
    <mergeCell ref="C97:D97"/>
    <mergeCell ref="C152:D152"/>
    <mergeCell ref="C187:D187"/>
    <mergeCell ref="C137:D137"/>
    <mergeCell ref="D4:E4"/>
    <mergeCell ref="B4:C4"/>
    <mergeCell ref="B18:C18"/>
    <mergeCell ref="D18:E18"/>
    <mergeCell ref="C59:D59"/>
    <mergeCell ref="C33:D33"/>
  </mergeCells>
  <conditionalFormatting sqref="E5:E14 F60:F92 F98:F133 F153:F183">
    <cfRule type="expression" dxfId="169" priority="106">
      <formula>E5="Not a valid item #"</formula>
    </cfRule>
    <cfRule type="expression" dxfId="168" priority="107">
      <formula>E5="Not in NPSLS"</formula>
    </cfRule>
    <cfRule type="expression" dxfId="167" priority="108">
      <formula>E5="Obsolete"</formula>
    </cfRule>
    <cfRule type="expression" dxfId="166" priority="109">
      <formula>E5=""</formula>
    </cfRule>
    <cfRule type="expression" dxfId="165" priority="110">
      <formula>E5="List Price"</formula>
    </cfRule>
  </conditionalFormatting>
  <conditionalFormatting sqref="E19:E29">
    <cfRule type="expression" dxfId="164" priority="91">
      <formula>E19="Not a valid item #"</formula>
    </cfRule>
    <cfRule type="expression" dxfId="163" priority="92">
      <formula>E19="Not in NPSLS"</formula>
    </cfRule>
    <cfRule type="expression" dxfId="162" priority="93">
      <formula>E19="Obsolete"</formula>
    </cfRule>
    <cfRule type="expression" dxfId="161" priority="94">
      <formula>E19=""</formula>
    </cfRule>
    <cfRule type="expression" dxfId="160" priority="95">
      <formula>E19="List Price"</formula>
    </cfRule>
  </conditionalFormatting>
  <conditionalFormatting sqref="F34:F56">
    <cfRule type="expression" dxfId="159" priority="1">
      <formula>F34="Not a valid item #"</formula>
    </cfRule>
    <cfRule type="expression" dxfId="158" priority="2">
      <formula>F34="Not in NPSLS"</formula>
    </cfRule>
    <cfRule type="expression" dxfId="157" priority="3">
      <formula>F34="Obsolete"</formula>
    </cfRule>
    <cfRule type="expression" dxfId="156" priority="4">
      <formula>F34=""</formula>
    </cfRule>
    <cfRule type="expression" dxfId="155" priority="5">
      <formula>F34="List Price"</formula>
    </cfRule>
  </conditionalFormatting>
  <conditionalFormatting sqref="F138:F149">
    <cfRule type="expression" dxfId="154" priority="31">
      <formula>F138="Not a valid item #"</formula>
    </cfRule>
    <cfRule type="expression" dxfId="153" priority="32">
      <formula>F138="Not in NPSLS"</formula>
    </cfRule>
    <cfRule type="expression" dxfId="152" priority="33">
      <formula>F138="Obsolete"</formula>
    </cfRule>
    <cfRule type="expression" dxfId="151" priority="34">
      <formula>F138=""</formula>
    </cfRule>
    <cfRule type="expression" dxfId="150" priority="35">
      <formula>F138="List Price"</formula>
    </cfRule>
  </conditionalFormatting>
  <conditionalFormatting sqref="F188:F199">
    <cfRule type="expression" dxfId="149" priority="51">
      <formula>F188="Not a valid item #"</formula>
    </cfRule>
    <cfRule type="expression" dxfId="148" priority="52">
      <formula>F188="Not in NPSLS"</formula>
    </cfRule>
    <cfRule type="expression" dxfId="147" priority="53">
      <formula>F188="Obsolete"</formula>
    </cfRule>
    <cfRule type="expression" dxfId="146" priority="54">
      <formula>F188=""</formula>
    </cfRule>
    <cfRule type="expression" dxfId="145" priority="55">
      <formula>F188="List Price"</formula>
    </cfRule>
  </conditionalFormatting>
  <conditionalFormatting sqref="H2:H3">
    <cfRule type="expression" dxfId="144" priority="101">
      <formula>H2="Not a valid item #"</formula>
    </cfRule>
    <cfRule type="expression" dxfId="143" priority="102">
      <formula>H2="Not in NPSLS"</formula>
    </cfRule>
    <cfRule type="expression" dxfId="142" priority="103">
      <formula>H2="Obsolete"</formula>
    </cfRule>
    <cfRule type="expression" dxfId="141" priority="104">
      <formula>H2=""</formula>
    </cfRule>
    <cfRule type="expression" dxfId="140" priority="105">
      <formula>H2="List Price"</formula>
    </cfRule>
  </conditionalFormatting>
  <conditionalFormatting sqref="H16:H17">
    <cfRule type="expression" dxfId="139" priority="86">
      <formula>H16="Not a valid item #"</formula>
    </cfRule>
    <cfRule type="expression" dxfId="138" priority="87">
      <formula>H16="Not in NPSLS"</formula>
    </cfRule>
    <cfRule type="expression" dxfId="137" priority="88">
      <formula>H16="Obsolete"</formula>
    </cfRule>
    <cfRule type="expression" dxfId="136" priority="89">
      <formula>H16=""</formula>
    </cfRule>
    <cfRule type="expression" dxfId="135" priority="90">
      <formula>H16="List Price"</formula>
    </cfRule>
  </conditionalFormatting>
  <conditionalFormatting sqref="H31:H32">
    <cfRule type="expression" dxfId="134" priority="6">
      <formula>H31="Not a valid item #"</formula>
    </cfRule>
    <cfRule type="expression" dxfId="133" priority="7">
      <formula>H31="Not in NPSLS"</formula>
    </cfRule>
    <cfRule type="expression" dxfId="132" priority="8">
      <formula>H31="Obsolete"</formula>
    </cfRule>
    <cfRule type="expression" dxfId="131" priority="9">
      <formula>H31=""</formula>
    </cfRule>
    <cfRule type="expression" dxfId="130" priority="10">
      <formula>H31="List Price"</formula>
    </cfRule>
  </conditionalFormatting>
  <conditionalFormatting sqref="H57:H58">
    <cfRule type="expression" dxfId="129" priority="76">
      <formula>H57="Not a valid item #"</formula>
    </cfRule>
    <cfRule type="expression" dxfId="128" priority="77">
      <formula>H57="Not in NPSLS"</formula>
    </cfRule>
    <cfRule type="expression" dxfId="127" priority="78">
      <formula>H57="Obsolete"</formula>
    </cfRule>
    <cfRule type="expression" dxfId="126" priority="79">
      <formula>H57=""</formula>
    </cfRule>
    <cfRule type="expression" dxfId="125" priority="80">
      <formula>H57="List Price"</formula>
    </cfRule>
  </conditionalFormatting>
  <conditionalFormatting sqref="H95:H96">
    <cfRule type="expression" dxfId="124" priority="66">
      <formula>H95="Not a valid item #"</formula>
    </cfRule>
    <cfRule type="expression" dxfId="123" priority="67">
      <formula>H95="Not in NPSLS"</formula>
    </cfRule>
    <cfRule type="expression" dxfId="122" priority="68">
      <formula>H95="Obsolete"</formula>
    </cfRule>
    <cfRule type="expression" dxfId="121" priority="69">
      <formula>H95=""</formula>
    </cfRule>
    <cfRule type="expression" dxfId="120" priority="70">
      <formula>H95="List Price"</formula>
    </cfRule>
  </conditionalFormatting>
  <conditionalFormatting sqref="H135:H136">
    <cfRule type="expression" dxfId="119" priority="26">
      <formula>H135="Not a valid item #"</formula>
    </cfRule>
    <cfRule type="expression" dxfId="118" priority="27">
      <formula>H135="Not in NPSLS"</formula>
    </cfRule>
    <cfRule type="expression" dxfId="117" priority="28">
      <formula>H135="Obsolete"</formula>
    </cfRule>
    <cfRule type="expression" dxfId="116" priority="29">
      <formula>H135=""</formula>
    </cfRule>
    <cfRule type="expression" dxfId="115" priority="30">
      <formula>H135="List Price"</formula>
    </cfRule>
  </conditionalFormatting>
  <conditionalFormatting sqref="H150:H151">
    <cfRule type="expression" dxfId="114" priority="56">
      <formula>H150="Not a valid item #"</formula>
    </cfRule>
    <cfRule type="expression" dxfId="113" priority="57">
      <formula>H150="Not in NPSLS"</formula>
    </cfRule>
    <cfRule type="expression" dxfId="112" priority="58">
      <formula>H150="Obsolete"</formula>
    </cfRule>
    <cfRule type="expression" dxfId="111" priority="59">
      <formula>H150=""</formula>
    </cfRule>
    <cfRule type="expression" dxfId="110" priority="60">
      <formula>H150="List Price"</formula>
    </cfRule>
  </conditionalFormatting>
  <conditionalFormatting sqref="H185:H186">
    <cfRule type="expression" dxfId="109" priority="46">
      <formula>H185="Not a valid item #"</formula>
    </cfRule>
    <cfRule type="expression" dxfId="108" priority="47">
      <formula>H185="Not in NPSLS"</formula>
    </cfRule>
    <cfRule type="expression" dxfId="107" priority="48">
      <formula>H185="Obsolete"</formula>
    </cfRule>
    <cfRule type="expression" dxfId="106" priority="49">
      <formula>H185=""</formula>
    </cfRule>
    <cfRule type="expression" dxfId="105" priority="50">
      <formula>H185="List Price"</formula>
    </cfRule>
  </conditionalFormatting>
  <hyperlinks>
    <hyperlink ref="A1" location="'Table of Contents'!A1" display="Return Home" xr:uid="{C884B239-8187-4D67-8402-48E7EAE1AAEF}"/>
  </hyperlink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3898-7035-4C2D-A71E-DD8590688A2F}">
  <sheetPr codeName="Sheet17"/>
  <dimension ref="A1:H121"/>
  <sheetViews>
    <sheetView showGridLines="0" zoomScale="90" zoomScaleNormal="90" workbookViewId="0"/>
  </sheetViews>
  <sheetFormatPr defaultColWidth="8.85546875" defaultRowHeight="15" x14ac:dyDescent="0.25"/>
  <cols>
    <col min="1" max="1" width="18.28515625" customWidth="1"/>
    <col min="2" max="2" width="22.7109375" customWidth="1"/>
    <col min="3" max="3" width="13.140625" customWidth="1"/>
    <col min="5" max="5" width="13.7109375" customWidth="1"/>
    <col min="6" max="6" width="10.140625" bestFit="1" customWidth="1"/>
    <col min="7" max="7" width="11.140625" bestFit="1" customWidth="1"/>
    <col min="8" max="8" width="11" bestFit="1" customWidth="1"/>
    <col min="9" max="9" width="10.28515625" bestFit="1" customWidth="1"/>
    <col min="10" max="10" width="11.28515625" bestFit="1" customWidth="1"/>
    <col min="11" max="11" width="9.85546875" bestFit="1" customWidth="1"/>
  </cols>
  <sheetData>
    <row r="1" spans="1:8" x14ac:dyDescent="0.25">
      <c r="A1" s="201" t="s">
        <v>3074</v>
      </c>
    </row>
    <row r="2" spans="1:8" ht="15.75" x14ac:dyDescent="0.25">
      <c r="A2" s="61" t="s">
        <v>1400</v>
      </c>
      <c r="B2" s="61" t="s">
        <v>231</v>
      </c>
      <c r="C2" s="14"/>
      <c r="D2" s="14"/>
      <c r="E2" s="14"/>
      <c r="F2" s="3"/>
      <c r="G2" s="8"/>
      <c r="H2" s="98"/>
    </row>
    <row r="3" spans="1:8" ht="15.75" x14ac:dyDescent="0.25">
      <c r="A3" s="48" t="s">
        <v>1401</v>
      </c>
      <c r="B3" s="11"/>
      <c r="C3" s="4"/>
      <c r="D3" s="4"/>
      <c r="E3" s="4"/>
      <c r="F3" s="4"/>
      <c r="G3" s="5"/>
      <c r="H3" s="98"/>
    </row>
    <row r="4" spans="1:8" ht="24" x14ac:dyDescent="0.25">
      <c r="A4" s="95" t="s">
        <v>31</v>
      </c>
      <c r="B4" s="125" t="s">
        <v>1402</v>
      </c>
      <c r="C4" s="278" t="s">
        <v>34</v>
      </c>
      <c r="D4" s="279"/>
      <c r="E4" s="280" t="s">
        <v>35</v>
      </c>
      <c r="F4" s="279"/>
      <c r="G4" s="42" t="s">
        <v>36</v>
      </c>
      <c r="H4" s="24" t="s">
        <v>37</v>
      </c>
    </row>
    <row r="5" spans="1:8" x14ac:dyDescent="0.25">
      <c r="A5" s="90"/>
      <c r="B5" s="90"/>
      <c r="C5" s="33" t="s">
        <v>40</v>
      </c>
      <c r="D5" s="33" t="s">
        <v>41</v>
      </c>
      <c r="E5" s="33" t="s">
        <v>42</v>
      </c>
      <c r="F5" s="39" t="s">
        <v>43</v>
      </c>
      <c r="G5" s="33"/>
      <c r="H5" s="41"/>
    </row>
    <row r="6" spans="1:8" x14ac:dyDescent="0.25">
      <c r="A6" s="60" t="s">
        <v>1403</v>
      </c>
      <c r="B6" s="60" t="s">
        <v>1284</v>
      </c>
      <c r="C6" s="63">
        <v>2</v>
      </c>
      <c r="D6" s="91">
        <v>50</v>
      </c>
      <c r="E6" s="35">
        <v>7</v>
      </c>
      <c r="F6" s="40">
        <v>3.2</v>
      </c>
      <c r="G6" s="38" t="s">
        <v>1404</v>
      </c>
      <c r="H6" s="34">
        <f>IFERROR(_xlfn.XLOOKUP(G6,Index!$A:$A,Index!$B:$B),"")</f>
        <v>2413.9899999999998</v>
      </c>
    </row>
    <row r="7" spans="1:8" x14ac:dyDescent="0.25">
      <c r="A7" s="92"/>
      <c r="B7" s="92"/>
      <c r="C7" s="113" t="s">
        <v>139</v>
      </c>
      <c r="D7" s="91">
        <v>65</v>
      </c>
      <c r="E7" s="35">
        <v>11</v>
      </c>
      <c r="F7" s="40">
        <v>5</v>
      </c>
      <c r="G7" s="38" t="s">
        <v>1405</v>
      </c>
      <c r="H7" s="34">
        <f>IFERROR(_xlfn.XLOOKUP(G7,Index!$A:$A,Index!$B:$B),"")</f>
        <v>3618.66</v>
      </c>
    </row>
    <row r="8" spans="1:8" x14ac:dyDescent="0.25">
      <c r="A8" s="92"/>
      <c r="B8" s="92"/>
      <c r="C8" s="113">
        <v>3</v>
      </c>
      <c r="D8" s="91">
        <v>80</v>
      </c>
      <c r="E8" s="35">
        <v>12</v>
      </c>
      <c r="F8" s="40">
        <v>5.4</v>
      </c>
      <c r="G8" s="38" t="s">
        <v>1406</v>
      </c>
      <c r="H8" s="34">
        <f>IFERROR(_xlfn.XLOOKUP(G8,Index!$A:$A,Index!$B:$B),"")</f>
        <v>3618.66</v>
      </c>
    </row>
    <row r="9" spans="1:8" x14ac:dyDescent="0.25">
      <c r="A9" s="92"/>
      <c r="B9" s="92"/>
      <c r="C9" s="113">
        <v>4</v>
      </c>
      <c r="D9" s="91">
        <v>100</v>
      </c>
      <c r="E9" s="35">
        <v>15</v>
      </c>
      <c r="F9" s="40">
        <v>6.8</v>
      </c>
      <c r="G9" s="38" t="s">
        <v>1407</v>
      </c>
      <c r="H9" s="34">
        <f>IFERROR(_xlfn.XLOOKUP(G9,Index!$A:$A,Index!$B:$B),"")</f>
        <v>5041.4399999999996</v>
      </c>
    </row>
    <row r="10" spans="1:8" x14ac:dyDescent="0.25">
      <c r="A10" s="92"/>
      <c r="B10" s="92"/>
      <c r="C10" s="113">
        <v>5</v>
      </c>
      <c r="D10" s="91">
        <v>125</v>
      </c>
      <c r="E10" s="35">
        <v>27</v>
      </c>
      <c r="F10" s="40">
        <v>12.2</v>
      </c>
      <c r="G10" s="38" t="s">
        <v>1408</v>
      </c>
      <c r="H10" s="34">
        <f>IFERROR(_xlfn.XLOOKUP(G10,Index!$A:$A,Index!$B:$B),"")</f>
        <v>6427.59</v>
      </c>
    </row>
    <row r="11" spans="1:8" x14ac:dyDescent="0.25">
      <c r="A11" s="92"/>
      <c r="B11" s="92"/>
      <c r="C11" s="113">
        <v>6</v>
      </c>
      <c r="D11" s="91">
        <v>150</v>
      </c>
      <c r="E11" s="35">
        <v>38</v>
      </c>
      <c r="F11" s="40">
        <v>17.2</v>
      </c>
      <c r="G11" s="38" t="s">
        <v>1409</v>
      </c>
      <c r="H11" s="34">
        <f>IFERROR(_xlfn.XLOOKUP(G11,Index!$A:$A,Index!$B:$B),"")</f>
        <v>6921.66</v>
      </c>
    </row>
    <row r="12" spans="1:8" x14ac:dyDescent="0.25">
      <c r="A12" s="92"/>
      <c r="B12" s="92"/>
      <c r="C12" s="113">
        <v>8</v>
      </c>
      <c r="D12" s="91">
        <v>200</v>
      </c>
      <c r="E12" s="35">
        <v>60</v>
      </c>
      <c r="F12" s="40">
        <v>27.2</v>
      </c>
      <c r="G12" s="38" t="s">
        <v>1410</v>
      </c>
      <c r="H12" s="34">
        <f>IFERROR(_xlfn.XLOOKUP(G12,Index!$A:$A,Index!$B:$B),"")</f>
        <v>8425.25</v>
      </c>
    </row>
    <row r="13" spans="1:8" x14ac:dyDescent="0.25">
      <c r="A13" s="109"/>
      <c r="B13" s="109"/>
      <c r="C13" s="113">
        <v>10</v>
      </c>
      <c r="D13" s="91">
        <v>250</v>
      </c>
      <c r="E13" s="35">
        <v>86</v>
      </c>
      <c r="F13" s="40">
        <v>39</v>
      </c>
      <c r="G13" s="38" t="s">
        <v>1411</v>
      </c>
      <c r="H13" s="34">
        <f>IFERROR(_xlfn.XLOOKUP(G13,Index!$A:$A,Index!$B:$B),"")</f>
        <v>10595.25</v>
      </c>
    </row>
    <row r="14" spans="1:8" x14ac:dyDescent="0.25">
      <c r="A14" s="12"/>
      <c r="B14" s="77"/>
      <c r="C14" s="127"/>
      <c r="D14" s="4"/>
      <c r="E14" s="19"/>
      <c r="F14" s="19"/>
      <c r="G14" s="81"/>
    </row>
    <row r="16" spans="1:8" ht="15.75" x14ac:dyDescent="0.25">
      <c r="A16" s="61" t="s">
        <v>1413</v>
      </c>
      <c r="B16" s="61" t="s">
        <v>29</v>
      </c>
      <c r="C16" s="14"/>
      <c r="D16" s="14"/>
      <c r="E16" s="14"/>
      <c r="F16" s="3"/>
      <c r="G16" s="8"/>
      <c r="H16" s="98"/>
    </row>
    <row r="17" spans="1:8" ht="15.75" x14ac:dyDescent="0.25">
      <c r="A17" s="48" t="s">
        <v>1401</v>
      </c>
      <c r="B17" s="61"/>
      <c r="C17" s="4"/>
      <c r="D17" s="4"/>
      <c r="E17" s="4"/>
      <c r="F17" s="4"/>
      <c r="G17" s="5"/>
      <c r="H17" s="98"/>
    </row>
    <row r="18" spans="1:8" ht="24" x14ac:dyDescent="0.25">
      <c r="A18" s="95" t="s">
        <v>31</v>
      </c>
      <c r="B18" s="125" t="s">
        <v>1402</v>
      </c>
      <c r="C18" s="128" t="s">
        <v>34</v>
      </c>
      <c r="D18" s="128"/>
      <c r="E18" s="23" t="s">
        <v>35</v>
      </c>
      <c r="F18" s="23"/>
      <c r="G18" s="42" t="s">
        <v>36</v>
      </c>
      <c r="H18" s="24" t="s">
        <v>37</v>
      </c>
    </row>
    <row r="19" spans="1:8" x14ac:dyDescent="0.25">
      <c r="A19" s="90"/>
      <c r="B19" s="90"/>
      <c r="C19" s="33" t="s">
        <v>40</v>
      </c>
      <c r="D19" s="33" t="s">
        <v>41</v>
      </c>
      <c r="E19" s="33" t="s">
        <v>42</v>
      </c>
      <c r="F19" s="39" t="s">
        <v>43</v>
      </c>
      <c r="G19" s="33"/>
      <c r="H19" s="41"/>
    </row>
    <row r="20" spans="1:8" x14ac:dyDescent="0.25">
      <c r="A20" s="60" t="s">
        <v>1414</v>
      </c>
      <c r="B20" s="60" t="s">
        <v>1284</v>
      </c>
      <c r="C20" s="113">
        <v>3</v>
      </c>
      <c r="D20" s="91">
        <v>80</v>
      </c>
      <c r="E20" s="35">
        <v>12</v>
      </c>
      <c r="F20" s="40">
        <v>5.4</v>
      </c>
      <c r="G20" s="38" t="s">
        <v>1415</v>
      </c>
      <c r="H20" s="34">
        <f>IFERROR(_xlfn.XLOOKUP(G20,Index!$A:$A,Index!$B:$B),"")</f>
        <v>3905.35</v>
      </c>
    </row>
    <row r="21" spans="1:8" x14ac:dyDescent="0.25">
      <c r="A21" s="92"/>
      <c r="B21" s="92"/>
      <c r="C21" s="113">
        <v>4</v>
      </c>
      <c r="D21" s="91">
        <v>100</v>
      </c>
      <c r="E21" s="35">
        <v>17</v>
      </c>
      <c r="F21" s="40">
        <v>7.7</v>
      </c>
      <c r="G21" s="38" t="s">
        <v>1416</v>
      </c>
      <c r="H21" s="34">
        <f>IFERROR(_xlfn.XLOOKUP(G21,Index!$A:$A,Index!$B:$B),"")</f>
        <v>5207.66</v>
      </c>
    </row>
    <row r="22" spans="1:8" x14ac:dyDescent="0.25">
      <c r="A22" s="92"/>
      <c r="B22" s="92"/>
      <c r="C22" s="113">
        <v>5</v>
      </c>
      <c r="D22" s="91">
        <v>125</v>
      </c>
      <c r="E22" s="35">
        <v>30</v>
      </c>
      <c r="F22" s="40">
        <v>13.6</v>
      </c>
      <c r="G22" s="38" t="s">
        <v>1417</v>
      </c>
      <c r="H22" s="34">
        <f>IFERROR(_xlfn.XLOOKUP(G22,Index!$A:$A,Index!$B:$B),"")</f>
        <v>6728</v>
      </c>
    </row>
    <row r="23" spans="1:8" x14ac:dyDescent="0.25">
      <c r="A23" s="92"/>
      <c r="B23" s="92"/>
      <c r="C23" s="113">
        <v>6</v>
      </c>
      <c r="D23" s="91">
        <v>150</v>
      </c>
      <c r="E23" s="35">
        <v>40</v>
      </c>
      <c r="F23" s="40">
        <v>18.100000000000001</v>
      </c>
      <c r="G23" s="38" t="s">
        <v>1418</v>
      </c>
      <c r="H23" s="34">
        <f>IFERROR(_xlfn.XLOOKUP(G23,Index!$A:$A,Index!$B:$B),"")</f>
        <v>6943.02</v>
      </c>
    </row>
    <row r="24" spans="1:8" x14ac:dyDescent="0.25">
      <c r="A24" s="109"/>
      <c r="B24" s="109"/>
      <c r="C24" s="113">
        <v>8</v>
      </c>
      <c r="D24" s="91">
        <v>200</v>
      </c>
      <c r="E24" s="35">
        <v>75</v>
      </c>
      <c r="F24" s="40">
        <v>34</v>
      </c>
      <c r="G24" s="38" t="s">
        <v>1419</v>
      </c>
      <c r="H24" s="34">
        <f>IFERROR(_xlfn.XLOOKUP(G24,Index!$A:$A,Index!$B:$B),"")</f>
        <v>11455.29</v>
      </c>
    </row>
    <row r="26" spans="1:8" ht="15.75" x14ac:dyDescent="0.25">
      <c r="A26" s="61" t="s">
        <v>1420</v>
      </c>
      <c r="B26" s="61" t="s">
        <v>356</v>
      </c>
      <c r="C26" s="14"/>
      <c r="D26" s="14"/>
      <c r="E26" s="14"/>
      <c r="F26" s="3"/>
      <c r="G26" s="8"/>
      <c r="H26" s="98"/>
    </row>
    <row r="27" spans="1:8" ht="15.75" x14ac:dyDescent="0.25">
      <c r="A27" s="48" t="s">
        <v>1421</v>
      </c>
      <c r="B27" s="61"/>
      <c r="C27" s="4"/>
      <c r="D27" s="4"/>
      <c r="E27" s="4"/>
      <c r="F27" s="4"/>
      <c r="G27" s="5"/>
      <c r="H27" s="98"/>
    </row>
    <row r="28" spans="1:8" ht="24" x14ac:dyDescent="0.25">
      <c r="A28" s="95" t="s">
        <v>31</v>
      </c>
      <c r="B28" s="125" t="s">
        <v>1402</v>
      </c>
      <c r="C28" s="128" t="s">
        <v>34</v>
      </c>
      <c r="D28" s="128"/>
      <c r="E28" s="23" t="s">
        <v>35</v>
      </c>
      <c r="F28" s="23"/>
      <c r="G28" s="42" t="s">
        <v>36</v>
      </c>
      <c r="H28" s="24" t="s">
        <v>37</v>
      </c>
    </row>
    <row r="29" spans="1:8" x14ac:dyDescent="0.25">
      <c r="A29" s="90"/>
      <c r="B29" s="90"/>
      <c r="C29" s="33" t="s">
        <v>40</v>
      </c>
      <c r="D29" s="33" t="s">
        <v>41</v>
      </c>
      <c r="E29" s="33" t="s">
        <v>42</v>
      </c>
      <c r="F29" s="39" t="s">
        <v>43</v>
      </c>
      <c r="G29" s="33"/>
      <c r="H29" s="41"/>
    </row>
    <row r="30" spans="1:8" x14ac:dyDescent="0.25">
      <c r="A30" s="60" t="s">
        <v>1422</v>
      </c>
      <c r="B30" s="60" t="s">
        <v>1284</v>
      </c>
      <c r="C30" s="63">
        <v>2</v>
      </c>
      <c r="D30" s="91">
        <v>50</v>
      </c>
      <c r="E30" s="35">
        <v>5</v>
      </c>
      <c r="F30" s="40">
        <v>2.2999999999999998</v>
      </c>
      <c r="G30" s="38" t="s">
        <v>1423</v>
      </c>
      <c r="H30" s="34">
        <f>IFERROR(_xlfn.XLOOKUP(G30,Index!$A:$A,Index!$B:$B),"")</f>
        <v>3127.61</v>
      </c>
    </row>
    <row r="31" spans="1:8" x14ac:dyDescent="0.25">
      <c r="A31" s="92"/>
      <c r="B31" s="92"/>
      <c r="C31" s="113" t="s">
        <v>139</v>
      </c>
      <c r="D31" s="91">
        <v>65</v>
      </c>
      <c r="E31" s="35">
        <v>7</v>
      </c>
      <c r="F31" s="40">
        <v>3.2</v>
      </c>
      <c r="G31" s="38" t="s">
        <v>1424</v>
      </c>
      <c r="H31" s="34">
        <f>IFERROR(_xlfn.XLOOKUP(G31,Index!$A:$A,Index!$B:$B),"")</f>
        <v>3127.61</v>
      </c>
    </row>
    <row r="32" spans="1:8" x14ac:dyDescent="0.25">
      <c r="A32" s="92"/>
      <c r="B32" s="92"/>
      <c r="C32" s="113">
        <v>3</v>
      </c>
      <c r="D32" s="91">
        <v>80</v>
      </c>
      <c r="E32" s="35">
        <v>10</v>
      </c>
      <c r="F32" s="40">
        <v>4.5</v>
      </c>
      <c r="G32" s="38" t="s">
        <v>1425</v>
      </c>
      <c r="H32" s="34">
        <f>IFERROR(_xlfn.XLOOKUP(G32,Index!$A:$A,Index!$B:$B),"")</f>
        <v>3437.22</v>
      </c>
    </row>
    <row r="33" spans="1:8" x14ac:dyDescent="0.25">
      <c r="A33" s="92"/>
      <c r="B33" s="92"/>
      <c r="C33" s="113">
        <v>4</v>
      </c>
      <c r="D33" s="91">
        <v>100</v>
      </c>
      <c r="E33" s="35">
        <v>15</v>
      </c>
      <c r="F33" s="40">
        <v>6.8</v>
      </c>
      <c r="G33" s="38" t="s">
        <v>1426</v>
      </c>
      <c r="H33" s="34">
        <f>IFERROR(_xlfn.XLOOKUP(G33,Index!$A:$A,Index!$B:$B),"")</f>
        <v>3882.48</v>
      </c>
    </row>
    <row r="34" spans="1:8" x14ac:dyDescent="0.25">
      <c r="A34" s="92"/>
      <c r="B34" s="92"/>
      <c r="C34" s="113">
        <v>5</v>
      </c>
      <c r="D34" s="91">
        <v>125</v>
      </c>
      <c r="E34" s="35">
        <v>27</v>
      </c>
      <c r="F34" s="40">
        <v>12.2</v>
      </c>
      <c r="G34" s="38" t="s">
        <v>1427</v>
      </c>
      <c r="H34" s="34">
        <f>IFERROR(_xlfn.XLOOKUP(G34,Index!$A:$A,Index!$B:$B),"")</f>
        <v>7798.5</v>
      </c>
    </row>
    <row r="35" spans="1:8" x14ac:dyDescent="0.25">
      <c r="A35" s="92"/>
      <c r="B35" s="92"/>
      <c r="C35" s="113">
        <v>6</v>
      </c>
      <c r="D35" s="91">
        <v>150</v>
      </c>
      <c r="E35" s="35">
        <v>35</v>
      </c>
      <c r="F35" s="40">
        <v>15.9</v>
      </c>
      <c r="G35" s="38" t="s">
        <v>1428</v>
      </c>
      <c r="H35" s="34">
        <f>IFERROR(_xlfn.XLOOKUP(G35,Index!$A:$A,Index!$B:$B),"")</f>
        <v>10005.07</v>
      </c>
    </row>
    <row r="36" spans="1:8" x14ac:dyDescent="0.25">
      <c r="A36" s="92"/>
      <c r="B36" s="92"/>
      <c r="C36" s="113">
        <v>8</v>
      </c>
      <c r="D36" s="91">
        <v>200</v>
      </c>
      <c r="E36" s="35">
        <v>56</v>
      </c>
      <c r="F36" s="40">
        <v>25.4</v>
      </c>
      <c r="G36" s="38" t="s">
        <v>1429</v>
      </c>
      <c r="H36" s="34">
        <f>IFERROR(_xlfn.XLOOKUP(G36,Index!$A:$A,Index!$B:$B),"")</f>
        <v>11929.57</v>
      </c>
    </row>
    <row r="37" spans="1:8" x14ac:dyDescent="0.25">
      <c r="A37" s="92"/>
      <c r="B37" s="92"/>
      <c r="C37" s="113">
        <v>10</v>
      </c>
      <c r="D37" s="91">
        <v>250</v>
      </c>
      <c r="E37" s="35">
        <v>80</v>
      </c>
      <c r="F37" s="40">
        <v>36.299999999999997</v>
      </c>
      <c r="G37" s="38" t="s">
        <v>1430</v>
      </c>
      <c r="H37" s="34">
        <f>IFERROR(_xlfn.XLOOKUP(G37,Index!$A:$A,Index!$B:$B),"")</f>
        <v>17303.419999999998</v>
      </c>
    </row>
    <row r="38" spans="1:8" x14ac:dyDescent="0.25">
      <c r="A38" s="109"/>
      <c r="B38" s="109"/>
      <c r="C38" s="113">
        <v>12</v>
      </c>
      <c r="D38" s="91">
        <v>300</v>
      </c>
      <c r="E38" s="35">
        <v>155</v>
      </c>
      <c r="F38" s="40">
        <v>70.3</v>
      </c>
      <c r="G38" s="38" t="s">
        <v>1431</v>
      </c>
      <c r="H38" s="34">
        <f>IFERROR(_xlfn.XLOOKUP(G38,Index!$A:$A,Index!$B:$B),"")</f>
        <v>28987.48</v>
      </c>
    </row>
    <row r="41" spans="1:8" ht="15.75" x14ac:dyDescent="0.25">
      <c r="A41" s="61" t="s">
        <v>1432</v>
      </c>
      <c r="B41" s="61" t="s">
        <v>356</v>
      </c>
      <c r="C41" s="14"/>
      <c r="D41" s="14"/>
      <c r="E41" s="14"/>
      <c r="F41" s="3"/>
      <c r="G41" s="8"/>
      <c r="H41" s="98"/>
    </row>
    <row r="42" spans="1:8" ht="15.75" x14ac:dyDescent="0.25">
      <c r="A42" s="48" t="s">
        <v>1433</v>
      </c>
      <c r="B42" s="61"/>
      <c r="C42" s="4"/>
      <c r="D42" s="4"/>
      <c r="E42" s="4"/>
      <c r="F42" s="4"/>
      <c r="G42" s="5"/>
      <c r="H42" s="98"/>
    </row>
    <row r="43" spans="1:8" ht="24" x14ac:dyDescent="0.25">
      <c r="A43" s="95" t="s">
        <v>31</v>
      </c>
      <c r="B43" s="125" t="s">
        <v>1402</v>
      </c>
      <c r="C43" s="128" t="s">
        <v>34</v>
      </c>
      <c r="D43" s="128"/>
      <c r="E43" s="23" t="s">
        <v>35</v>
      </c>
      <c r="F43" s="23"/>
      <c r="G43" s="42" t="s">
        <v>36</v>
      </c>
      <c r="H43" s="24" t="s">
        <v>37</v>
      </c>
    </row>
    <row r="44" spans="1:8" x14ac:dyDescent="0.25">
      <c r="A44" s="90"/>
      <c r="B44" s="90"/>
      <c r="C44" s="33" t="s">
        <v>40</v>
      </c>
      <c r="D44" s="33" t="s">
        <v>41</v>
      </c>
      <c r="E44" s="33" t="s">
        <v>42</v>
      </c>
      <c r="F44" s="39" t="s">
        <v>43</v>
      </c>
      <c r="G44" s="33"/>
      <c r="H44" s="41"/>
    </row>
    <row r="45" spans="1:8" x14ac:dyDescent="0.25">
      <c r="A45" s="60" t="s">
        <v>1434</v>
      </c>
      <c r="B45" s="60" t="s">
        <v>1435</v>
      </c>
      <c r="C45" s="63">
        <v>2</v>
      </c>
      <c r="D45" s="91">
        <v>50</v>
      </c>
      <c r="E45" s="35">
        <v>5</v>
      </c>
      <c r="F45" s="40">
        <v>2.2999999999999998</v>
      </c>
      <c r="G45" s="38" t="s">
        <v>1436</v>
      </c>
      <c r="H45" s="34">
        <f>IFERROR(_xlfn.XLOOKUP(G45,Index!$A:$A,Index!$B:$B),"")</f>
        <v>4222.54</v>
      </c>
    </row>
    <row r="46" spans="1:8" x14ac:dyDescent="0.25">
      <c r="A46" s="92"/>
      <c r="B46" s="92"/>
      <c r="C46" s="113" t="s">
        <v>139</v>
      </c>
      <c r="D46" s="91">
        <v>65</v>
      </c>
      <c r="E46" s="35">
        <v>7</v>
      </c>
      <c r="F46" s="40">
        <v>3.2</v>
      </c>
      <c r="G46" s="38" t="s">
        <v>1437</v>
      </c>
      <c r="H46" s="34">
        <f>IFERROR(_xlfn.XLOOKUP(G46,Index!$A:$A,Index!$B:$B),"")</f>
        <v>5303.72</v>
      </c>
    </row>
    <row r="47" spans="1:8" x14ac:dyDescent="0.25">
      <c r="A47" s="92"/>
      <c r="B47" s="92"/>
      <c r="C47" s="113">
        <v>3</v>
      </c>
      <c r="D47" s="91">
        <v>80</v>
      </c>
      <c r="E47" s="35">
        <v>10</v>
      </c>
      <c r="F47" s="40">
        <v>4.5</v>
      </c>
      <c r="G47" s="38" t="s">
        <v>1438</v>
      </c>
      <c r="H47" s="34">
        <f>IFERROR(_xlfn.XLOOKUP(G47,Index!$A:$A,Index!$B:$B),"")</f>
        <v>4995.6899999999996</v>
      </c>
    </row>
    <row r="48" spans="1:8" x14ac:dyDescent="0.25">
      <c r="A48" s="92"/>
      <c r="B48" s="92"/>
      <c r="C48" s="113">
        <v>4</v>
      </c>
      <c r="D48" s="91">
        <v>100</v>
      </c>
      <c r="E48" s="35">
        <v>15</v>
      </c>
      <c r="F48" s="40">
        <v>6.8</v>
      </c>
      <c r="G48" s="38" t="s">
        <v>1439</v>
      </c>
      <c r="H48" s="34">
        <f>IFERROR(_xlfn.XLOOKUP(G48,Index!$A:$A,Index!$B:$B),"")</f>
        <v>6534.33</v>
      </c>
    </row>
    <row r="49" spans="1:8" x14ac:dyDescent="0.25">
      <c r="A49" s="92"/>
      <c r="B49" s="92"/>
      <c r="C49" s="113">
        <v>5</v>
      </c>
      <c r="D49" s="91">
        <v>125</v>
      </c>
      <c r="E49" s="35">
        <v>27</v>
      </c>
      <c r="F49" s="40">
        <v>12.2</v>
      </c>
      <c r="G49" s="38" t="s">
        <v>1440</v>
      </c>
      <c r="H49" s="34">
        <f>IFERROR(_xlfn.XLOOKUP(G49,Index!$A:$A,Index!$B:$B),"")</f>
        <v>8162.94</v>
      </c>
    </row>
    <row r="50" spans="1:8" x14ac:dyDescent="0.25">
      <c r="A50" s="92"/>
      <c r="B50" s="92"/>
      <c r="C50" s="113">
        <v>6</v>
      </c>
      <c r="D50" s="91">
        <v>150</v>
      </c>
      <c r="E50" s="35">
        <v>35</v>
      </c>
      <c r="F50" s="40">
        <v>15.9</v>
      </c>
      <c r="G50" s="38" t="s">
        <v>1441</v>
      </c>
      <c r="H50" s="34">
        <f>IFERROR(_xlfn.XLOOKUP(G50,Index!$A:$A,Index!$B:$B),"")</f>
        <v>10424.43</v>
      </c>
    </row>
    <row r="51" spans="1:8" x14ac:dyDescent="0.25">
      <c r="A51" s="92"/>
      <c r="B51" s="92"/>
      <c r="C51" s="113">
        <v>8</v>
      </c>
      <c r="D51" s="91">
        <v>200</v>
      </c>
      <c r="E51" s="35">
        <v>56</v>
      </c>
      <c r="F51" s="40">
        <v>25.4</v>
      </c>
      <c r="G51" s="38" t="s">
        <v>1442</v>
      </c>
      <c r="H51" s="34">
        <f>IFERROR(_xlfn.XLOOKUP(G51,Index!$A:$A,Index!$B:$B),"")</f>
        <v>12400.74</v>
      </c>
    </row>
    <row r="52" spans="1:8" x14ac:dyDescent="0.25">
      <c r="A52" s="92"/>
      <c r="B52" s="92"/>
      <c r="C52" s="113">
        <v>10</v>
      </c>
      <c r="D52" s="91">
        <v>250</v>
      </c>
      <c r="E52" s="35">
        <v>80</v>
      </c>
      <c r="F52" s="40">
        <v>36.299999999999997</v>
      </c>
      <c r="G52" s="38" t="s">
        <v>1443</v>
      </c>
      <c r="H52" s="34">
        <f>IFERROR(_xlfn.XLOOKUP(G52,Index!$A:$A,Index!$B:$B),"")</f>
        <v>17785.29</v>
      </c>
    </row>
    <row r="53" spans="1:8" x14ac:dyDescent="0.25">
      <c r="A53" s="109"/>
      <c r="B53" s="109"/>
      <c r="C53" s="113">
        <v>12</v>
      </c>
      <c r="D53" s="91">
        <v>300</v>
      </c>
      <c r="E53" s="35">
        <v>155</v>
      </c>
      <c r="F53" s="40">
        <v>70.3</v>
      </c>
      <c r="G53" s="38" t="s">
        <v>1444</v>
      </c>
      <c r="H53" s="34">
        <f>IFERROR(_xlfn.XLOOKUP(G53,Index!$A:$A,Index!$B:$B),"")</f>
        <v>30567.3</v>
      </c>
    </row>
    <row r="55" spans="1:8" x14ac:dyDescent="0.25">
      <c r="A55" s="12"/>
      <c r="B55" s="12"/>
      <c r="C55" s="77"/>
      <c r="D55" s="127"/>
      <c r="E55" s="19"/>
      <c r="F55" s="81"/>
    </row>
    <row r="56" spans="1:8" ht="15.75" x14ac:dyDescent="0.25">
      <c r="A56" s="61" t="s">
        <v>1447</v>
      </c>
      <c r="B56" s="61" t="s">
        <v>98</v>
      </c>
      <c r="C56" s="14"/>
      <c r="D56" s="14"/>
      <c r="E56" s="14"/>
      <c r="F56" s="3"/>
      <c r="G56" s="8"/>
      <c r="H56" s="98"/>
    </row>
    <row r="57" spans="1:8" ht="15.75" x14ac:dyDescent="0.25">
      <c r="A57" s="48" t="s">
        <v>1433</v>
      </c>
      <c r="B57" s="61"/>
      <c r="C57" s="4"/>
      <c r="D57" s="4"/>
      <c r="E57" s="4"/>
      <c r="F57" s="4"/>
      <c r="G57" s="5"/>
      <c r="H57" s="98"/>
    </row>
    <row r="58" spans="1:8" ht="24" x14ac:dyDescent="0.25">
      <c r="A58" s="95" t="s">
        <v>31</v>
      </c>
      <c r="B58" s="125" t="s">
        <v>1402</v>
      </c>
      <c r="C58" s="128" t="s">
        <v>34</v>
      </c>
      <c r="D58" s="128"/>
      <c r="E58" s="23" t="s">
        <v>35</v>
      </c>
      <c r="F58" s="23"/>
      <c r="G58" s="42" t="s">
        <v>36</v>
      </c>
      <c r="H58" s="24" t="s">
        <v>37</v>
      </c>
    </row>
    <row r="59" spans="1:8" x14ac:dyDescent="0.25">
      <c r="A59" s="90"/>
      <c r="B59" s="90"/>
      <c r="C59" s="33" t="s">
        <v>40</v>
      </c>
      <c r="D59" s="33" t="s">
        <v>41</v>
      </c>
      <c r="E59" s="33" t="s">
        <v>42</v>
      </c>
      <c r="F59" s="39" t="s">
        <v>43</v>
      </c>
      <c r="G59" s="33"/>
      <c r="H59" s="41"/>
    </row>
    <row r="60" spans="1:8" x14ac:dyDescent="0.25">
      <c r="A60" s="60" t="s">
        <v>1448</v>
      </c>
      <c r="B60" s="60" t="s">
        <v>1435</v>
      </c>
      <c r="C60" s="63">
        <v>2</v>
      </c>
      <c r="D60" s="91">
        <v>50</v>
      </c>
      <c r="E60" s="35">
        <v>7</v>
      </c>
      <c r="F60" s="40">
        <v>3.2</v>
      </c>
      <c r="G60" s="38" t="s">
        <v>1449</v>
      </c>
      <c r="H60" s="34">
        <f>IFERROR(_xlfn.XLOOKUP(G60,Index!$A:$A,Index!$B:$B),"")</f>
        <v>4437.55</v>
      </c>
    </row>
    <row r="61" spans="1:8" x14ac:dyDescent="0.25">
      <c r="A61" s="92"/>
      <c r="B61" s="92"/>
      <c r="C61" s="113" t="s">
        <v>139</v>
      </c>
      <c r="D61" s="91">
        <v>65</v>
      </c>
      <c r="E61" s="35">
        <v>9</v>
      </c>
      <c r="F61" s="40">
        <v>4.0999999999999996</v>
      </c>
      <c r="G61" s="38" t="s">
        <v>1450</v>
      </c>
      <c r="H61" s="34">
        <f>IFERROR(_xlfn.XLOOKUP(G61,Index!$A:$A,Index!$B:$B),"")</f>
        <v>5738.33</v>
      </c>
    </row>
    <row r="62" spans="1:8" x14ac:dyDescent="0.25">
      <c r="A62" s="92"/>
      <c r="B62" s="92"/>
      <c r="C62" s="113">
        <v>3</v>
      </c>
      <c r="D62" s="91">
        <v>80</v>
      </c>
      <c r="E62" s="35">
        <v>12</v>
      </c>
      <c r="F62" s="40">
        <v>5.4</v>
      </c>
      <c r="G62" s="38" t="s">
        <v>1451</v>
      </c>
      <c r="H62" s="34">
        <f>IFERROR(_xlfn.XLOOKUP(G62,Index!$A:$A,Index!$B:$B),"")</f>
        <v>5738.33</v>
      </c>
    </row>
    <row r="63" spans="1:8" x14ac:dyDescent="0.25">
      <c r="A63" s="92"/>
      <c r="B63" s="92"/>
      <c r="C63" s="113">
        <v>4</v>
      </c>
      <c r="D63" s="91">
        <v>100</v>
      </c>
      <c r="E63" s="35">
        <v>17</v>
      </c>
      <c r="F63" s="40">
        <v>7.7</v>
      </c>
      <c r="G63" s="38" t="s">
        <v>1452</v>
      </c>
      <c r="H63" s="34">
        <f>IFERROR(_xlfn.XLOOKUP(G63,Index!$A:$A,Index!$B:$B),"")</f>
        <v>7353.22</v>
      </c>
    </row>
    <row r="64" spans="1:8" x14ac:dyDescent="0.25">
      <c r="A64" s="92"/>
      <c r="B64" s="92"/>
      <c r="C64" s="113">
        <v>6</v>
      </c>
      <c r="D64" s="91">
        <v>150</v>
      </c>
      <c r="E64" s="35">
        <v>43</v>
      </c>
      <c r="F64" s="40">
        <v>19.5</v>
      </c>
      <c r="G64" s="38" t="s">
        <v>1453</v>
      </c>
      <c r="H64" s="34">
        <f>IFERROR(_xlfn.XLOOKUP(G64,Index!$A:$A,Index!$B:$B),"")</f>
        <v>11713.02</v>
      </c>
    </row>
    <row r="65" spans="1:8" x14ac:dyDescent="0.25">
      <c r="A65" s="92"/>
      <c r="B65" s="92"/>
      <c r="C65" s="113">
        <v>8</v>
      </c>
      <c r="D65" s="91">
        <v>200</v>
      </c>
      <c r="E65" s="35">
        <v>58</v>
      </c>
      <c r="F65" s="40">
        <v>26.3</v>
      </c>
      <c r="G65" s="38" t="s">
        <v>3076</v>
      </c>
      <c r="H65" s="34">
        <f>H64*1.5</f>
        <v>17569.53</v>
      </c>
    </row>
    <row r="66" spans="1:8" x14ac:dyDescent="0.25">
      <c r="A66" s="92"/>
      <c r="B66" s="92"/>
      <c r="C66" s="113">
        <v>10</v>
      </c>
      <c r="D66" s="91">
        <v>250</v>
      </c>
      <c r="E66" s="35">
        <v>100</v>
      </c>
      <c r="F66" s="40">
        <v>45.4</v>
      </c>
      <c r="G66" s="38" t="s">
        <v>1454</v>
      </c>
      <c r="H66" s="34">
        <f>IFERROR(_xlfn.XLOOKUP(G66,Index!$A:$A,Index!$B:$B),"")</f>
        <v>31678.98</v>
      </c>
    </row>
    <row r="67" spans="1:8" x14ac:dyDescent="0.25">
      <c r="A67" s="109"/>
      <c r="B67" s="109"/>
      <c r="C67" s="113">
        <v>12</v>
      </c>
      <c r="D67" s="91">
        <v>300</v>
      </c>
      <c r="E67" s="35">
        <v>155</v>
      </c>
      <c r="F67" s="40">
        <v>70.3</v>
      </c>
      <c r="G67" s="38" t="s">
        <v>1455</v>
      </c>
      <c r="H67" s="34">
        <f>IFERROR(_xlfn.XLOOKUP(G67,Index!$A:$A,Index!$B:$B),"")</f>
        <v>41183.870000000003</v>
      </c>
    </row>
    <row r="70" spans="1:8" ht="15.75" x14ac:dyDescent="0.25">
      <c r="A70" s="61" t="s">
        <v>1456</v>
      </c>
      <c r="B70" s="61" t="s">
        <v>359</v>
      </c>
      <c r="C70" s="14"/>
      <c r="D70" s="14"/>
      <c r="E70" s="14"/>
      <c r="F70" s="3"/>
      <c r="G70" s="8"/>
      <c r="H70" s="98"/>
    </row>
    <row r="71" spans="1:8" ht="15.75" x14ac:dyDescent="0.25">
      <c r="A71" s="48" t="s">
        <v>1421</v>
      </c>
      <c r="B71" s="61"/>
      <c r="C71" s="4"/>
      <c r="D71" s="4"/>
      <c r="E71" s="4"/>
      <c r="F71" s="4"/>
      <c r="G71" s="5"/>
      <c r="H71" s="98"/>
    </row>
    <row r="72" spans="1:8" ht="24" x14ac:dyDescent="0.25">
      <c r="A72" s="95" t="s">
        <v>31</v>
      </c>
      <c r="B72" s="278" t="s">
        <v>34</v>
      </c>
      <c r="C72" s="279"/>
      <c r="D72" s="278" t="s">
        <v>35</v>
      </c>
      <c r="E72" s="279"/>
      <c r="F72" s="42" t="s">
        <v>36</v>
      </c>
      <c r="G72" s="24" t="s">
        <v>37</v>
      </c>
    </row>
    <row r="73" spans="1:8" x14ac:dyDescent="0.25">
      <c r="A73" s="90"/>
      <c r="B73" s="33" t="s">
        <v>40</v>
      </c>
      <c r="C73" s="33" t="s">
        <v>41</v>
      </c>
      <c r="D73" s="33" t="s">
        <v>42</v>
      </c>
      <c r="E73" s="39" t="s">
        <v>43</v>
      </c>
      <c r="F73" s="33"/>
      <c r="G73" s="41"/>
    </row>
    <row r="74" spans="1:8" x14ac:dyDescent="0.25">
      <c r="A74" s="60" t="s">
        <v>1457</v>
      </c>
      <c r="B74" s="63">
        <v>2</v>
      </c>
      <c r="C74" s="91">
        <v>50</v>
      </c>
      <c r="D74" s="35">
        <v>7</v>
      </c>
      <c r="E74" s="40">
        <v>3.2</v>
      </c>
      <c r="F74" s="38" t="s">
        <v>1445</v>
      </c>
      <c r="G74" s="34">
        <f>IFERROR(_xlfn.XLOOKUP(F74,Index!$A:$A,Index!$B:$B),"")</f>
        <v>4266.78</v>
      </c>
    </row>
    <row r="75" spans="1:8" x14ac:dyDescent="0.25">
      <c r="A75" s="92"/>
      <c r="B75" s="113">
        <v>3</v>
      </c>
      <c r="C75" s="91">
        <v>80</v>
      </c>
      <c r="D75" s="35">
        <v>12</v>
      </c>
      <c r="E75" s="40">
        <v>5.4</v>
      </c>
      <c r="F75" s="38" t="s">
        <v>1446</v>
      </c>
      <c r="G75" s="34">
        <f>IFERROR(_xlfn.XLOOKUP(F75,Index!$A:$A,Index!$B:$B),"")</f>
        <v>4811.16</v>
      </c>
    </row>
    <row r="76" spans="1:8" x14ac:dyDescent="0.25">
      <c r="A76" s="92"/>
      <c r="B76" s="113">
        <v>4</v>
      </c>
      <c r="C76" s="91">
        <v>100</v>
      </c>
      <c r="D76" s="35">
        <v>19</v>
      </c>
      <c r="E76" s="40">
        <v>8.6</v>
      </c>
      <c r="F76" s="38" t="s">
        <v>1458</v>
      </c>
      <c r="G76" s="34">
        <f>IFERROR(_xlfn.XLOOKUP(F76,Index!$A:$A,Index!$B:$B),"")</f>
        <v>6172.91</v>
      </c>
    </row>
    <row r="77" spans="1:8" x14ac:dyDescent="0.25">
      <c r="A77" s="92"/>
      <c r="B77" s="113">
        <v>6</v>
      </c>
      <c r="C77" s="91">
        <v>150</v>
      </c>
      <c r="D77" s="35">
        <v>45</v>
      </c>
      <c r="E77" s="40">
        <v>20.399999999999999</v>
      </c>
      <c r="F77" s="38" t="s">
        <v>1459</v>
      </c>
      <c r="G77" s="34">
        <f>IFERROR(_xlfn.XLOOKUP(F77,Index!$A:$A,Index!$B:$B),"")</f>
        <v>11569.66</v>
      </c>
    </row>
    <row r="78" spans="1:8" x14ac:dyDescent="0.25">
      <c r="A78" s="92"/>
      <c r="B78" s="113">
        <v>8</v>
      </c>
      <c r="C78" s="91">
        <v>200</v>
      </c>
      <c r="D78" s="35">
        <v>88</v>
      </c>
      <c r="E78" s="40">
        <v>39.9</v>
      </c>
      <c r="F78" s="38" t="s">
        <v>1460</v>
      </c>
      <c r="G78" s="34">
        <f>IFERROR(_xlfn.XLOOKUP(F78,Index!$A:$A,Index!$B:$B),"")</f>
        <v>14256.61</v>
      </c>
    </row>
    <row r="79" spans="1:8" x14ac:dyDescent="0.25">
      <c r="A79" s="92"/>
      <c r="B79" s="113">
        <v>10</v>
      </c>
      <c r="C79" s="91">
        <v>250</v>
      </c>
      <c r="D79" s="35">
        <v>150</v>
      </c>
      <c r="E79" s="40">
        <v>68</v>
      </c>
      <c r="F79" s="38" t="s">
        <v>1461</v>
      </c>
      <c r="G79" s="34">
        <f>IFERROR(_xlfn.XLOOKUP(F79,Index!$A:$A,Index!$B:$B),"")</f>
        <v>36601.440000000002</v>
      </c>
    </row>
    <row r="80" spans="1:8" x14ac:dyDescent="0.25">
      <c r="A80" s="109"/>
      <c r="B80" s="113">
        <v>12</v>
      </c>
      <c r="C80" s="91">
        <v>300</v>
      </c>
      <c r="D80" s="35"/>
      <c r="E80" s="40"/>
      <c r="F80" s="38" t="s">
        <v>1462</v>
      </c>
      <c r="G80" s="34">
        <f>IFERROR(_xlfn.XLOOKUP(F80,Index!$A:$A,Index!$B:$B),"")</f>
        <v>47582.5</v>
      </c>
    </row>
    <row r="83" spans="1:8" ht="15.75" x14ac:dyDescent="0.25">
      <c r="A83" s="61" t="s">
        <v>1463</v>
      </c>
      <c r="B83" s="61" t="s">
        <v>359</v>
      </c>
      <c r="C83" s="14"/>
      <c r="D83" s="14"/>
      <c r="E83" s="14"/>
      <c r="F83" s="3"/>
      <c r="G83" s="8"/>
      <c r="H83" s="98"/>
    </row>
    <row r="84" spans="1:8" ht="15.75" x14ac:dyDescent="0.25">
      <c r="A84" s="48" t="s">
        <v>1433</v>
      </c>
      <c r="B84" s="61"/>
      <c r="C84" s="4"/>
      <c r="D84" s="4"/>
      <c r="E84" s="4"/>
      <c r="F84" s="4"/>
      <c r="G84" s="5"/>
      <c r="H84" s="98"/>
    </row>
    <row r="85" spans="1:8" ht="24" x14ac:dyDescent="0.25">
      <c r="A85" s="95" t="s">
        <v>31</v>
      </c>
      <c r="B85" s="278" t="s">
        <v>34</v>
      </c>
      <c r="C85" s="279"/>
      <c r="D85" s="278" t="s">
        <v>35</v>
      </c>
      <c r="E85" s="279"/>
      <c r="F85" s="42" t="s">
        <v>36</v>
      </c>
      <c r="G85" s="24" t="s">
        <v>37</v>
      </c>
    </row>
    <row r="86" spans="1:8" x14ac:dyDescent="0.25">
      <c r="A86" s="90"/>
      <c r="B86" s="33" t="s">
        <v>40</v>
      </c>
      <c r="C86" s="33" t="s">
        <v>41</v>
      </c>
      <c r="D86" s="33" t="s">
        <v>42</v>
      </c>
      <c r="E86" s="39" t="s">
        <v>43</v>
      </c>
      <c r="F86" s="33"/>
      <c r="G86" s="41"/>
    </row>
    <row r="87" spans="1:8" x14ac:dyDescent="0.25">
      <c r="A87" s="60" t="s">
        <v>1464</v>
      </c>
      <c r="B87" s="63">
        <v>2</v>
      </c>
      <c r="C87" s="91">
        <v>50</v>
      </c>
      <c r="D87" s="35">
        <v>7</v>
      </c>
      <c r="E87" s="40">
        <v>3.2</v>
      </c>
      <c r="F87" s="38" t="s">
        <v>1449</v>
      </c>
      <c r="G87" s="34">
        <f>IFERROR(_xlfn.XLOOKUP(F87,Index!$A:$A,Index!$B:$B),"")</f>
        <v>4437.55</v>
      </c>
    </row>
    <row r="88" spans="1:8" x14ac:dyDescent="0.25">
      <c r="A88" s="92"/>
      <c r="B88" s="113" t="s">
        <v>139</v>
      </c>
      <c r="C88" s="91">
        <v>65</v>
      </c>
      <c r="D88" s="35">
        <v>9</v>
      </c>
      <c r="E88" s="40">
        <v>4.0999999999999996</v>
      </c>
      <c r="F88" s="38" t="s">
        <v>1450</v>
      </c>
      <c r="G88" s="34">
        <f>IFERROR(_xlfn.XLOOKUP(F88,Index!$A:$A,Index!$B:$B),"")</f>
        <v>5738.33</v>
      </c>
    </row>
    <row r="89" spans="1:8" x14ac:dyDescent="0.25">
      <c r="A89" s="92"/>
      <c r="B89" s="113">
        <v>3</v>
      </c>
      <c r="C89" s="91">
        <v>80</v>
      </c>
      <c r="D89" s="35">
        <v>12</v>
      </c>
      <c r="E89" s="40">
        <v>5.4</v>
      </c>
      <c r="F89" s="38" t="s">
        <v>1451</v>
      </c>
      <c r="G89" s="34">
        <f>IFERROR(_xlfn.XLOOKUP(F89,Index!$A:$A,Index!$B:$B),"")</f>
        <v>5738.33</v>
      </c>
    </row>
    <row r="90" spans="1:8" x14ac:dyDescent="0.25">
      <c r="A90" s="92"/>
      <c r="B90" s="113">
        <v>4</v>
      </c>
      <c r="C90" s="91">
        <v>100</v>
      </c>
      <c r="D90" s="35">
        <v>19</v>
      </c>
      <c r="E90" s="40">
        <v>8.6</v>
      </c>
      <c r="F90" s="38" t="s">
        <v>3076</v>
      </c>
      <c r="G90" s="34">
        <f>G89*1.4</f>
        <v>8033.6619999999994</v>
      </c>
    </row>
    <row r="91" spans="1:8" x14ac:dyDescent="0.25">
      <c r="A91" s="92"/>
      <c r="B91" s="113">
        <v>6</v>
      </c>
      <c r="C91" s="91">
        <v>150</v>
      </c>
      <c r="D91" s="35">
        <v>45</v>
      </c>
      <c r="E91" s="40">
        <v>20.399999999999999</v>
      </c>
      <c r="F91" s="38" t="s">
        <v>1465</v>
      </c>
      <c r="G91" s="34">
        <f>IFERROR(_xlfn.XLOOKUP(F91,Index!$A:$A,Index!$B:$B),"")</f>
        <v>10759.91</v>
      </c>
    </row>
    <row r="92" spans="1:8" x14ac:dyDescent="0.25">
      <c r="A92" s="92"/>
      <c r="B92" s="113">
        <v>8</v>
      </c>
      <c r="C92" s="91">
        <v>200</v>
      </c>
      <c r="D92" s="35">
        <v>88</v>
      </c>
      <c r="E92" s="40">
        <v>39.9</v>
      </c>
      <c r="F92" s="38" t="s">
        <v>1466</v>
      </c>
      <c r="G92" s="34">
        <f>IFERROR(_xlfn.XLOOKUP(F92,Index!$A:$A,Index!$B:$B),"")</f>
        <v>19360.560000000001</v>
      </c>
    </row>
    <row r="93" spans="1:8" x14ac:dyDescent="0.25">
      <c r="A93" s="92"/>
      <c r="B93" s="113">
        <v>10</v>
      </c>
      <c r="C93" s="91">
        <v>250</v>
      </c>
      <c r="D93" s="35">
        <v>150</v>
      </c>
      <c r="E93" s="40">
        <v>68</v>
      </c>
      <c r="F93" s="38" t="s">
        <v>1704</v>
      </c>
      <c r="G93" s="34">
        <f>IFERROR(_xlfn.XLOOKUP(F93,Index!$A:$A,Index!$B:$B),"")</f>
        <v>51155.4</v>
      </c>
    </row>
    <row r="94" spans="1:8" x14ac:dyDescent="0.25">
      <c r="A94" s="109"/>
      <c r="B94" s="113">
        <v>12</v>
      </c>
      <c r="C94" s="91">
        <v>300</v>
      </c>
      <c r="D94" s="35">
        <v>236</v>
      </c>
      <c r="E94" s="40">
        <v>107</v>
      </c>
      <c r="F94" s="38" t="s">
        <v>1467</v>
      </c>
      <c r="G94" s="34">
        <f>IFERROR(_xlfn.XLOOKUP(F94,Index!$A:$A,Index!$B:$B),"")</f>
        <v>35816.1</v>
      </c>
    </row>
    <row r="97" spans="1:8" ht="15.75" x14ac:dyDescent="0.25">
      <c r="A97" s="61" t="s">
        <v>1468</v>
      </c>
      <c r="B97" s="61" t="s">
        <v>356</v>
      </c>
      <c r="C97" s="14"/>
      <c r="D97" s="14"/>
      <c r="E97" s="14"/>
      <c r="F97" s="3"/>
      <c r="G97" s="8"/>
      <c r="H97" s="98"/>
    </row>
    <row r="98" spans="1:8" ht="15.75" x14ac:dyDescent="0.25">
      <c r="A98" s="48" t="s">
        <v>1469</v>
      </c>
      <c r="B98" s="61"/>
      <c r="C98" s="4"/>
      <c r="D98" s="4"/>
      <c r="E98" s="4"/>
      <c r="F98" s="4"/>
      <c r="G98" s="5"/>
      <c r="H98" s="98"/>
    </row>
    <row r="99" spans="1:8" ht="24" x14ac:dyDescent="0.25">
      <c r="A99" s="95" t="s">
        <v>31</v>
      </c>
      <c r="B99" s="278" t="s">
        <v>34</v>
      </c>
      <c r="C99" s="279"/>
      <c r="D99" s="278" t="s">
        <v>35</v>
      </c>
      <c r="E99" s="279"/>
      <c r="F99" s="42" t="s">
        <v>36</v>
      </c>
      <c r="G99" s="24" t="s">
        <v>37</v>
      </c>
    </row>
    <row r="100" spans="1:8" x14ac:dyDescent="0.25">
      <c r="A100" s="90"/>
      <c r="B100" s="33" t="s">
        <v>40</v>
      </c>
      <c r="C100" s="33" t="s">
        <v>41</v>
      </c>
      <c r="D100" s="33" t="s">
        <v>42</v>
      </c>
      <c r="E100" s="39" t="s">
        <v>43</v>
      </c>
      <c r="F100" s="33"/>
      <c r="G100" s="41"/>
    </row>
    <row r="101" spans="1:8" x14ac:dyDescent="0.25">
      <c r="A101" s="60" t="s">
        <v>1470</v>
      </c>
      <c r="B101" s="63">
        <v>2</v>
      </c>
      <c r="C101" s="91">
        <v>50</v>
      </c>
      <c r="D101" s="35">
        <v>5</v>
      </c>
      <c r="E101" s="40">
        <v>2.2999999999999998</v>
      </c>
      <c r="F101" s="38" t="s">
        <v>1471</v>
      </c>
      <c r="G101" s="34">
        <f>IFERROR(_xlfn.XLOOKUP(F101,Index!$A:$A,Index!$B:$B),"")</f>
        <v>4067</v>
      </c>
    </row>
    <row r="102" spans="1:8" x14ac:dyDescent="0.25">
      <c r="A102" s="92"/>
      <c r="B102" s="113">
        <v>3</v>
      </c>
      <c r="C102" s="91">
        <v>80</v>
      </c>
      <c r="D102" s="35">
        <v>10</v>
      </c>
      <c r="E102" s="40">
        <v>4.5</v>
      </c>
      <c r="F102" s="38" t="s">
        <v>1472</v>
      </c>
      <c r="G102" s="34">
        <f>IFERROR(_xlfn.XLOOKUP(F102,Index!$A:$A,Index!$B:$B),"")</f>
        <v>4198.1400000000003</v>
      </c>
    </row>
    <row r="103" spans="1:8" x14ac:dyDescent="0.25">
      <c r="A103" s="92"/>
      <c r="B103" s="113">
        <v>4</v>
      </c>
      <c r="C103" s="91">
        <v>100</v>
      </c>
      <c r="D103" s="35">
        <v>15</v>
      </c>
      <c r="E103" s="40">
        <v>6.8</v>
      </c>
      <c r="F103" s="38" t="s">
        <v>1473</v>
      </c>
      <c r="G103" s="34">
        <f>IFERROR(_xlfn.XLOOKUP(F103,Index!$A:$A,Index!$B:$B),"")</f>
        <v>8138.58</v>
      </c>
    </row>
    <row r="104" spans="1:8" x14ac:dyDescent="0.25">
      <c r="A104" s="92"/>
      <c r="B104" s="113">
        <v>5</v>
      </c>
      <c r="C104" s="91">
        <v>125</v>
      </c>
      <c r="D104" s="35">
        <v>27</v>
      </c>
      <c r="E104" s="40">
        <v>12.2</v>
      </c>
      <c r="F104" s="38" t="s">
        <v>1474</v>
      </c>
      <c r="G104" s="34">
        <f>IFERROR(_xlfn.XLOOKUP(F104,Index!$A:$A,Index!$B:$B),"")</f>
        <v>8725.67</v>
      </c>
    </row>
    <row r="105" spans="1:8" x14ac:dyDescent="0.25">
      <c r="A105" s="92"/>
      <c r="B105" s="113">
        <v>6</v>
      </c>
      <c r="C105" s="91">
        <v>150</v>
      </c>
      <c r="D105" s="35">
        <v>35</v>
      </c>
      <c r="E105" s="40">
        <v>15.9</v>
      </c>
      <c r="F105" s="38" t="s">
        <v>1475</v>
      </c>
      <c r="G105" s="34">
        <f>IFERROR(_xlfn.XLOOKUP(F105,Index!$A:$A,Index!$B:$B),"")</f>
        <v>11469.02</v>
      </c>
    </row>
    <row r="106" spans="1:8" x14ac:dyDescent="0.25">
      <c r="A106" s="92"/>
      <c r="B106" s="113">
        <v>8</v>
      </c>
      <c r="C106" s="91">
        <v>200</v>
      </c>
      <c r="D106" s="35">
        <v>56</v>
      </c>
      <c r="E106" s="40">
        <v>25.4</v>
      </c>
      <c r="F106" s="38" t="s">
        <v>1476</v>
      </c>
      <c r="G106" s="34">
        <f>IFERROR(_xlfn.XLOOKUP(F106,Index!$A:$A,Index!$B:$B),"")</f>
        <v>16184.13</v>
      </c>
    </row>
    <row r="107" spans="1:8" x14ac:dyDescent="0.25">
      <c r="A107" s="92"/>
      <c r="B107" s="113">
        <v>10</v>
      </c>
      <c r="C107" s="91">
        <v>250</v>
      </c>
      <c r="D107" s="35">
        <v>80</v>
      </c>
      <c r="E107" s="40">
        <v>36.299999999999997</v>
      </c>
      <c r="F107" s="38" t="s">
        <v>1477</v>
      </c>
      <c r="G107" s="34">
        <f>IFERROR(_xlfn.XLOOKUP(F107,Index!$A:$A,Index!$B:$B),"")</f>
        <v>24484.33</v>
      </c>
    </row>
    <row r="108" spans="1:8" x14ac:dyDescent="0.25">
      <c r="A108" s="109"/>
      <c r="B108" s="113">
        <v>12</v>
      </c>
      <c r="C108" s="91">
        <v>300</v>
      </c>
      <c r="D108" s="35">
        <v>155</v>
      </c>
      <c r="E108" s="40">
        <v>70.3</v>
      </c>
      <c r="F108" s="38" t="s">
        <v>1478</v>
      </c>
      <c r="G108" s="34">
        <f>IFERROR(_xlfn.XLOOKUP(F108,Index!$A:$A,Index!$B:$B),"")</f>
        <v>35762.74</v>
      </c>
    </row>
    <row r="111" spans="1:8" ht="15.75" x14ac:dyDescent="0.25">
      <c r="A111" s="61" t="s">
        <v>1479</v>
      </c>
      <c r="B111" s="61" t="s">
        <v>98</v>
      </c>
      <c r="C111" s="14"/>
      <c r="D111" s="14"/>
      <c r="E111" s="14"/>
      <c r="F111" s="3"/>
      <c r="G111" s="8"/>
      <c r="H111" s="98"/>
    </row>
    <row r="112" spans="1:8" ht="15.75" x14ac:dyDescent="0.25">
      <c r="A112" s="48" t="s">
        <v>1469</v>
      </c>
      <c r="B112" s="61"/>
      <c r="C112" s="4"/>
      <c r="D112" s="4"/>
      <c r="E112" s="4"/>
      <c r="F112" s="4"/>
      <c r="G112" s="5"/>
      <c r="H112" s="98"/>
    </row>
    <row r="113" spans="1:7" ht="24" x14ac:dyDescent="0.25">
      <c r="A113" s="95" t="s">
        <v>31</v>
      </c>
      <c r="B113" s="278" t="s">
        <v>34</v>
      </c>
      <c r="C113" s="279"/>
      <c r="D113" s="278" t="s">
        <v>35</v>
      </c>
      <c r="E113" s="279"/>
      <c r="F113" s="42" t="s">
        <v>36</v>
      </c>
      <c r="G113" s="24" t="s">
        <v>37</v>
      </c>
    </row>
    <row r="114" spans="1:7" x14ac:dyDescent="0.25">
      <c r="A114" s="90"/>
      <c r="B114" s="33" t="s">
        <v>40</v>
      </c>
      <c r="C114" s="33" t="s">
        <v>41</v>
      </c>
      <c r="D114" s="33" t="s">
        <v>42</v>
      </c>
      <c r="E114" s="39" t="s">
        <v>43</v>
      </c>
      <c r="F114" s="33"/>
      <c r="G114" s="41"/>
    </row>
    <row r="115" spans="1:7" x14ac:dyDescent="0.25">
      <c r="A115" s="60" t="s">
        <v>1480</v>
      </c>
      <c r="B115" s="63">
        <v>2</v>
      </c>
      <c r="C115" s="91">
        <v>50</v>
      </c>
      <c r="D115" s="35">
        <v>5</v>
      </c>
      <c r="E115" s="40">
        <v>2.2999999999999998</v>
      </c>
      <c r="F115" s="38" t="s">
        <v>1481</v>
      </c>
      <c r="G115" s="34">
        <f>IFERROR(_xlfn.XLOOKUP(F115,Index!$A:$A,Index!$B:$B),"")</f>
        <v>4067</v>
      </c>
    </row>
    <row r="116" spans="1:7" x14ac:dyDescent="0.25">
      <c r="A116" s="92"/>
      <c r="B116" s="113">
        <v>3</v>
      </c>
      <c r="C116" s="91">
        <v>80</v>
      </c>
      <c r="D116" s="35">
        <v>10</v>
      </c>
      <c r="E116" s="40">
        <v>4.5</v>
      </c>
      <c r="F116" s="38" t="s">
        <v>1482</v>
      </c>
      <c r="G116" s="34">
        <f>IFERROR(_xlfn.XLOOKUP(F116,Index!$A:$A,Index!$B:$B),"")</f>
        <v>5021.59</v>
      </c>
    </row>
    <row r="117" spans="1:7" x14ac:dyDescent="0.25">
      <c r="A117" s="92"/>
      <c r="B117" s="113">
        <v>4</v>
      </c>
      <c r="C117" s="91">
        <v>100</v>
      </c>
      <c r="D117" s="35">
        <v>15</v>
      </c>
      <c r="E117" s="40">
        <v>6.8</v>
      </c>
      <c r="F117" s="38" t="s">
        <v>1483</v>
      </c>
      <c r="G117" s="34">
        <f>IFERROR(_xlfn.XLOOKUP(F117,Index!$A:$A,Index!$B:$B),"")</f>
        <v>8138.58</v>
      </c>
    </row>
    <row r="118" spans="1:7" x14ac:dyDescent="0.25">
      <c r="A118" s="92"/>
      <c r="B118" s="113">
        <v>6</v>
      </c>
      <c r="C118" s="91">
        <v>150</v>
      </c>
      <c r="D118" s="35">
        <v>43</v>
      </c>
      <c r="E118" s="40">
        <v>19.5</v>
      </c>
      <c r="F118" s="38" t="s">
        <v>1484</v>
      </c>
      <c r="G118" s="34">
        <f>IFERROR(_xlfn.XLOOKUP(F118,Index!$A:$A,Index!$B:$B),"")</f>
        <v>13009.19</v>
      </c>
    </row>
    <row r="119" spans="1:7" x14ac:dyDescent="0.25">
      <c r="A119" s="92"/>
      <c r="B119" s="113">
        <v>8</v>
      </c>
      <c r="C119" s="91">
        <v>200</v>
      </c>
      <c r="D119" s="35">
        <v>56</v>
      </c>
      <c r="E119" s="40">
        <v>25.4</v>
      </c>
      <c r="F119" s="38" t="s">
        <v>1485</v>
      </c>
      <c r="G119" s="34">
        <f>IFERROR(_xlfn.XLOOKUP(F119,Index!$A:$A,Index!$B:$B),"")</f>
        <v>22404.33</v>
      </c>
    </row>
    <row r="120" spans="1:7" x14ac:dyDescent="0.25">
      <c r="A120" s="92"/>
      <c r="B120" s="113">
        <v>10</v>
      </c>
      <c r="C120" s="91">
        <v>250</v>
      </c>
      <c r="D120" s="35">
        <v>100</v>
      </c>
      <c r="E120" s="40">
        <v>45.4</v>
      </c>
      <c r="F120" s="38" t="s">
        <v>1486</v>
      </c>
      <c r="G120" s="34">
        <f>IFERROR(_xlfn.XLOOKUP(F120,Index!$A:$A,Index!$B:$B),"")</f>
        <v>30515.43</v>
      </c>
    </row>
    <row r="121" spans="1:7" x14ac:dyDescent="0.25">
      <c r="A121" s="109"/>
      <c r="B121" s="113">
        <v>12</v>
      </c>
      <c r="C121" s="91">
        <v>300</v>
      </c>
      <c r="D121" s="35">
        <v>236</v>
      </c>
      <c r="E121" s="40">
        <v>107</v>
      </c>
      <c r="F121" s="38" t="s">
        <v>1487</v>
      </c>
      <c r="G121" s="34">
        <f>IFERROR(_xlfn.XLOOKUP(F121,Index!$A:$A,Index!$B:$B),"")</f>
        <v>43606.99</v>
      </c>
    </row>
  </sheetData>
  <mergeCells count="10">
    <mergeCell ref="D99:E99"/>
    <mergeCell ref="B99:C99"/>
    <mergeCell ref="D113:E113"/>
    <mergeCell ref="B113:C113"/>
    <mergeCell ref="E4:F4"/>
    <mergeCell ref="C4:D4"/>
    <mergeCell ref="D72:E72"/>
    <mergeCell ref="B72:C72"/>
    <mergeCell ref="D85:E85"/>
    <mergeCell ref="B85:C85"/>
  </mergeCells>
  <conditionalFormatting sqref="D5:D13 C14 D59:D67 C100:C108 C114:C121">
    <cfRule type="expression" dxfId="104" priority="221">
      <formula>C5="Not a valid item #"</formula>
    </cfRule>
    <cfRule type="expression" dxfId="103" priority="222">
      <formula>C5="Not in NPSLS"</formula>
    </cfRule>
    <cfRule type="expression" dxfId="102" priority="223">
      <formula>C5="Obsolete"</formula>
    </cfRule>
    <cfRule type="expression" dxfId="101" priority="224">
      <formula>C5=""</formula>
    </cfRule>
    <cfRule type="expression" dxfId="100" priority="225">
      <formula>C5="List Price"</formula>
    </cfRule>
  </conditionalFormatting>
  <conditionalFormatting sqref="D19:D24 C73:C80">
    <cfRule type="expression" dxfId="99" priority="151">
      <formula>C19="Not a valid item #"</formula>
    </cfRule>
    <cfRule type="expression" dxfId="98" priority="152">
      <formula>C19="Not in NPSLS"</formula>
    </cfRule>
    <cfRule type="expression" dxfId="97" priority="153">
      <formula>C19="Obsolete"</formula>
    </cfRule>
    <cfRule type="expression" dxfId="96" priority="154">
      <formula>C19=""</formula>
    </cfRule>
    <cfRule type="expression" dxfId="95" priority="155">
      <formula>C19="List Price"</formula>
    </cfRule>
  </conditionalFormatting>
  <conditionalFormatting sqref="D29:D38">
    <cfRule type="expression" dxfId="94" priority="201">
      <formula>D29="Not a valid item #"</formula>
    </cfRule>
    <cfRule type="expression" dxfId="93" priority="202">
      <formula>D29="Not in NPSLS"</formula>
    </cfRule>
    <cfRule type="expression" dxfId="92" priority="203">
      <formula>D29="Obsolete"</formula>
    </cfRule>
    <cfRule type="expression" dxfId="91" priority="204">
      <formula>D29=""</formula>
    </cfRule>
    <cfRule type="expression" dxfId="90" priority="205">
      <formula>D29="List Price"</formula>
    </cfRule>
  </conditionalFormatting>
  <conditionalFormatting sqref="D44:D53">
    <cfRule type="expression" dxfId="89" priority="191">
      <formula>D44="Not a valid item #"</formula>
    </cfRule>
    <cfRule type="expression" dxfId="88" priority="192">
      <formula>D44="Not in NPSLS"</formula>
    </cfRule>
    <cfRule type="expression" dxfId="87" priority="193">
      <formula>D44="Obsolete"</formula>
    </cfRule>
    <cfRule type="expression" dxfId="86" priority="194">
      <formula>D44=""</formula>
    </cfRule>
    <cfRule type="expression" dxfId="85" priority="195">
      <formula>D44="List Price"</formula>
    </cfRule>
  </conditionalFormatting>
  <conditionalFormatting sqref="D55 C86:C94">
    <cfRule type="expression" dxfId="84" priority="141">
      <formula>C55="Not a valid item #"</formula>
    </cfRule>
    <cfRule type="expression" dxfId="83" priority="142">
      <formula>C55="Not in NPSLS"</formula>
    </cfRule>
    <cfRule type="expression" dxfId="82" priority="143">
      <formula>C55="Obsolete"</formula>
    </cfRule>
    <cfRule type="expression" dxfId="81" priority="144">
      <formula>C55=""</formula>
    </cfRule>
    <cfRule type="expression" dxfId="80" priority="145">
      <formula>C55="List Price"</formula>
    </cfRule>
  </conditionalFormatting>
  <conditionalFormatting sqref="H2:H3">
    <cfRule type="expression" dxfId="79" priority="226">
      <formula>H2="Not a valid item #"</formula>
    </cfRule>
    <cfRule type="expression" dxfId="78" priority="227">
      <formula>H2="Not in NPSLS"</formula>
    </cfRule>
    <cfRule type="expression" dxfId="77" priority="228">
      <formula>H2="Obsolete"</formula>
    </cfRule>
    <cfRule type="expression" dxfId="76" priority="229">
      <formula>H2=""</formula>
    </cfRule>
    <cfRule type="expression" dxfId="75" priority="230">
      <formula>H2="List Price"</formula>
    </cfRule>
  </conditionalFormatting>
  <conditionalFormatting sqref="H16:H17">
    <cfRule type="expression" dxfId="74" priority="216">
      <formula>H16="Not a valid item #"</formula>
    </cfRule>
    <cfRule type="expression" dxfId="73" priority="217">
      <formula>H16="Not in NPSLS"</formula>
    </cfRule>
    <cfRule type="expression" dxfId="72" priority="218">
      <formula>H16="Obsolete"</formula>
    </cfRule>
    <cfRule type="expression" dxfId="71" priority="219">
      <formula>H16=""</formula>
    </cfRule>
    <cfRule type="expression" dxfId="70" priority="220">
      <formula>H16="List Price"</formula>
    </cfRule>
  </conditionalFormatting>
  <conditionalFormatting sqref="H26:H27">
    <cfRule type="expression" dxfId="69" priority="206">
      <formula>H26="Not a valid item #"</formula>
    </cfRule>
    <cfRule type="expression" dxfId="68" priority="207">
      <formula>H26="Not in NPSLS"</formula>
    </cfRule>
    <cfRule type="expression" dxfId="67" priority="208">
      <formula>H26="Obsolete"</formula>
    </cfRule>
    <cfRule type="expression" dxfId="66" priority="209">
      <formula>H26=""</formula>
    </cfRule>
    <cfRule type="expression" dxfId="65" priority="210">
      <formula>H26="List Price"</formula>
    </cfRule>
  </conditionalFormatting>
  <conditionalFormatting sqref="H41:H42">
    <cfRule type="expression" dxfId="64" priority="196">
      <formula>H41="Not a valid item #"</formula>
    </cfRule>
    <cfRule type="expression" dxfId="63" priority="197">
      <formula>H41="Not in NPSLS"</formula>
    </cfRule>
    <cfRule type="expression" dxfId="62" priority="198">
      <formula>H41="Obsolete"</formula>
    </cfRule>
    <cfRule type="expression" dxfId="61" priority="199">
      <formula>H41=""</formula>
    </cfRule>
    <cfRule type="expression" dxfId="60" priority="200">
      <formula>H41="List Price"</formula>
    </cfRule>
  </conditionalFormatting>
  <conditionalFormatting sqref="H56:H57">
    <cfRule type="expression" dxfId="59" priority="176">
      <formula>H56="Not a valid item #"</formula>
    </cfRule>
    <cfRule type="expression" dxfId="58" priority="177">
      <formula>H56="Not in NPSLS"</formula>
    </cfRule>
    <cfRule type="expression" dxfId="57" priority="178">
      <formula>H56="Obsolete"</formula>
    </cfRule>
    <cfRule type="expression" dxfId="56" priority="179">
      <formula>H56=""</formula>
    </cfRule>
    <cfRule type="expression" dxfId="55" priority="180">
      <formula>H56="List Price"</formula>
    </cfRule>
  </conditionalFormatting>
  <conditionalFormatting sqref="H70:H71">
    <cfRule type="expression" dxfId="54" priority="166">
      <formula>H70="Not a valid item #"</formula>
    </cfRule>
    <cfRule type="expression" dxfId="53" priority="167">
      <formula>H70="Not in NPSLS"</formula>
    </cfRule>
    <cfRule type="expression" dxfId="52" priority="168">
      <formula>H70="Obsolete"</formula>
    </cfRule>
    <cfRule type="expression" dxfId="51" priority="169">
      <formula>H70=""</formula>
    </cfRule>
    <cfRule type="expression" dxfId="50" priority="170">
      <formula>H70="List Price"</formula>
    </cfRule>
  </conditionalFormatting>
  <conditionalFormatting sqref="H83:H84">
    <cfRule type="expression" dxfId="49" priority="156">
      <formula>H83="Not a valid item #"</formula>
    </cfRule>
    <cfRule type="expression" dxfId="48" priority="157">
      <formula>H83="Not in NPSLS"</formula>
    </cfRule>
    <cfRule type="expression" dxfId="47" priority="158">
      <formula>H83="Obsolete"</formula>
    </cfRule>
    <cfRule type="expression" dxfId="46" priority="159">
      <formula>H83=""</formula>
    </cfRule>
    <cfRule type="expression" dxfId="45" priority="160">
      <formula>H83="List Price"</formula>
    </cfRule>
  </conditionalFormatting>
  <conditionalFormatting sqref="H97:H98">
    <cfRule type="expression" dxfId="44" priority="146">
      <formula>H97="Not a valid item #"</formula>
    </cfRule>
    <cfRule type="expression" dxfId="43" priority="147">
      <formula>H97="Not in NPSLS"</formula>
    </cfRule>
    <cfRule type="expression" dxfId="42" priority="148">
      <formula>H97="Obsolete"</formula>
    </cfRule>
    <cfRule type="expression" dxfId="41" priority="149">
      <formula>H97=""</formula>
    </cfRule>
    <cfRule type="expression" dxfId="40" priority="150">
      <formula>H97="List Price"</formula>
    </cfRule>
  </conditionalFormatting>
  <conditionalFormatting sqref="H111:H112">
    <cfRule type="expression" dxfId="39" priority="136">
      <formula>H111="Not a valid item #"</formula>
    </cfRule>
    <cfRule type="expression" dxfId="38" priority="137">
      <formula>H111="Not in NPSLS"</formula>
    </cfRule>
    <cfRule type="expression" dxfId="37" priority="138">
      <formula>H111="Obsolete"</formula>
    </cfRule>
    <cfRule type="expression" dxfId="36" priority="139">
      <formula>H111=""</formula>
    </cfRule>
    <cfRule type="expression" dxfId="35" priority="140">
      <formula>H111="List Price"</formula>
    </cfRule>
  </conditionalFormatting>
  <hyperlinks>
    <hyperlink ref="A1" location="'Table of Contents'!A1" display="Return Home" xr:uid="{8DCCDB63-56DA-44C0-8519-CCD1E4F3140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D3BA-8FCF-4B17-8F38-8664949E1D96}">
  <sheetPr codeName="Sheet18"/>
  <dimension ref="A1:K124"/>
  <sheetViews>
    <sheetView showGridLines="0" zoomScale="90" zoomScaleNormal="90" workbookViewId="0"/>
  </sheetViews>
  <sheetFormatPr defaultColWidth="8.85546875" defaultRowHeight="15" x14ac:dyDescent="0.25"/>
  <cols>
    <col min="1" max="1" width="24.42578125" customWidth="1"/>
    <col min="2" max="2" width="16.42578125" customWidth="1"/>
    <col min="5" max="5" width="12.28515625" customWidth="1"/>
    <col min="6" max="6" width="12.140625" customWidth="1"/>
    <col min="7" max="7" width="10.140625" bestFit="1" customWidth="1"/>
    <col min="10" max="10" width="12.28515625" customWidth="1"/>
    <col min="11" max="11" width="12.42578125" customWidth="1"/>
    <col min="12" max="12" width="13" customWidth="1"/>
    <col min="13" max="13" width="11.28515625" bestFit="1" customWidth="1"/>
  </cols>
  <sheetData>
    <row r="1" spans="1:11" x14ac:dyDescent="0.25">
      <c r="A1" s="201" t="s">
        <v>3074</v>
      </c>
    </row>
    <row r="2" spans="1:11" ht="15.75" x14ac:dyDescent="0.25">
      <c r="A2" s="134" t="s">
        <v>1655</v>
      </c>
      <c r="B2" s="135" t="s">
        <v>356</v>
      </c>
      <c r="C2" s="136"/>
      <c r="D2" s="136"/>
      <c r="E2" s="136"/>
      <c r="F2" s="137"/>
      <c r="G2" s="138"/>
      <c r="H2" s="139"/>
      <c r="I2" s="140"/>
      <c r="J2" s="141"/>
      <c r="K2" s="141"/>
    </row>
    <row r="3" spans="1:11" ht="15.75" x14ac:dyDescent="0.25">
      <c r="A3" s="142" t="s">
        <v>1656</v>
      </c>
      <c r="B3" s="143"/>
      <c r="C3" s="144"/>
      <c r="D3" s="144"/>
      <c r="E3" s="144"/>
      <c r="F3" s="144"/>
      <c r="G3" s="145"/>
      <c r="H3" s="139"/>
      <c r="I3" s="144"/>
      <c r="J3" s="141"/>
      <c r="K3" s="141"/>
    </row>
    <row r="4" spans="1:11" x14ac:dyDescent="0.25">
      <c r="A4" s="146" t="s">
        <v>31</v>
      </c>
      <c r="B4" s="289" t="s">
        <v>1278</v>
      </c>
      <c r="C4" s="290"/>
      <c r="D4" s="290"/>
      <c r="E4" s="219" t="s">
        <v>1657</v>
      </c>
      <c r="F4" s="284" t="s">
        <v>34</v>
      </c>
      <c r="G4" s="285"/>
      <c r="H4" s="284" t="s">
        <v>35</v>
      </c>
      <c r="I4" s="285"/>
      <c r="J4" s="147" t="s">
        <v>36</v>
      </c>
      <c r="K4" s="148" t="s">
        <v>37</v>
      </c>
    </row>
    <row r="5" spans="1:11" x14ac:dyDescent="0.25">
      <c r="A5" s="149"/>
      <c r="B5" s="163" t="s">
        <v>1279</v>
      </c>
      <c r="C5" s="161" t="s">
        <v>1658</v>
      </c>
      <c r="D5" s="161" t="s">
        <v>1280</v>
      </c>
      <c r="E5" s="150" t="s">
        <v>40</v>
      </c>
      <c r="F5" s="150" t="s">
        <v>40</v>
      </c>
      <c r="G5" s="150" t="s">
        <v>41</v>
      </c>
      <c r="H5" s="150" t="s">
        <v>42</v>
      </c>
      <c r="I5" s="151" t="s">
        <v>43</v>
      </c>
      <c r="J5" s="150"/>
      <c r="K5" s="152"/>
    </row>
    <row r="6" spans="1:11" x14ac:dyDescent="0.25">
      <c r="A6" s="153" t="s">
        <v>1659</v>
      </c>
      <c r="B6" s="162" t="s">
        <v>1283</v>
      </c>
      <c r="C6" s="154" t="s">
        <v>1283</v>
      </c>
      <c r="D6" s="154" t="s">
        <v>1517</v>
      </c>
      <c r="E6" s="155" t="s">
        <v>1660</v>
      </c>
      <c r="F6" s="155">
        <v>2</v>
      </c>
      <c r="G6" s="156">
        <v>50</v>
      </c>
      <c r="H6" s="157">
        <v>15</v>
      </c>
      <c r="I6" s="158">
        <v>7</v>
      </c>
      <c r="J6" s="159" t="s">
        <v>1661</v>
      </c>
      <c r="K6" s="34">
        <f>IFERROR(_xlfn.XLOOKUP(J6,Index!$A:$A,Index!$B:$B),"")</f>
        <v>246.93</v>
      </c>
    </row>
    <row r="7" spans="1:11" x14ac:dyDescent="0.25">
      <c r="A7" s="112"/>
      <c r="B7" s="164"/>
      <c r="C7" s="112"/>
      <c r="D7" s="112"/>
      <c r="E7" s="155" t="s">
        <v>1660</v>
      </c>
      <c r="F7" s="155">
        <v>2.5</v>
      </c>
      <c r="G7" s="156">
        <v>65</v>
      </c>
      <c r="H7" s="157">
        <v>15</v>
      </c>
      <c r="I7" s="158">
        <v>7</v>
      </c>
      <c r="J7" s="159" t="s">
        <v>1662</v>
      </c>
      <c r="K7" s="34">
        <f>IFERROR(_xlfn.XLOOKUP(J7,Index!$A:$A,Index!$B:$B),"")</f>
        <v>298.69</v>
      </c>
    </row>
    <row r="8" spans="1:11" x14ac:dyDescent="0.25">
      <c r="A8" s="112"/>
      <c r="B8" s="164"/>
      <c r="C8" s="112"/>
      <c r="D8" s="112"/>
      <c r="E8" s="155" t="s">
        <v>1660</v>
      </c>
      <c r="F8" s="155">
        <v>3</v>
      </c>
      <c r="G8" s="156">
        <v>80</v>
      </c>
      <c r="H8" s="157">
        <v>18</v>
      </c>
      <c r="I8" s="158">
        <v>8</v>
      </c>
      <c r="J8" s="159" t="s">
        <v>1663</v>
      </c>
      <c r="K8" s="34">
        <f>IFERROR(_xlfn.XLOOKUP(J8,Index!$A:$A,Index!$B:$B),"")</f>
        <v>298.69</v>
      </c>
    </row>
    <row r="9" spans="1:11" x14ac:dyDescent="0.25">
      <c r="A9" s="112"/>
      <c r="B9" s="164"/>
      <c r="C9" s="112"/>
      <c r="D9" s="112"/>
      <c r="E9" s="155" t="s">
        <v>1664</v>
      </c>
      <c r="F9" s="155">
        <v>3</v>
      </c>
      <c r="G9" s="156">
        <v>80</v>
      </c>
      <c r="H9" s="157">
        <v>18</v>
      </c>
      <c r="I9" s="158">
        <v>8</v>
      </c>
      <c r="J9" s="159" t="s">
        <v>1665</v>
      </c>
      <c r="K9" s="34">
        <f>IFERROR(_xlfn.XLOOKUP(J9,Index!$A:$A,Index!$B:$B),"")</f>
        <v>358.15</v>
      </c>
    </row>
    <row r="10" spans="1:11" x14ac:dyDescent="0.25">
      <c r="A10" s="112"/>
      <c r="B10" s="164"/>
      <c r="C10" s="112"/>
      <c r="D10" s="112"/>
      <c r="E10" s="155" t="s">
        <v>1660</v>
      </c>
      <c r="F10" s="155">
        <v>4</v>
      </c>
      <c r="G10" s="156">
        <v>100</v>
      </c>
      <c r="H10" s="157">
        <v>20</v>
      </c>
      <c r="I10" s="158">
        <v>10</v>
      </c>
      <c r="J10" s="159" t="s">
        <v>1666</v>
      </c>
      <c r="K10" s="34">
        <f>IFERROR(_xlfn.XLOOKUP(J10,Index!$A:$A,Index!$B:$B),"")</f>
        <v>427.41</v>
      </c>
    </row>
    <row r="11" spans="1:11" x14ac:dyDescent="0.25">
      <c r="A11" s="112"/>
      <c r="B11" s="164"/>
      <c r="C11" s="112"/>
      <c r="D11" s="112"/>
      <c r="E11" s="155" t="s">
        <v>1664</v>
      </c>
      <c r="F11" s="155">
        <v>4</v>
      </c>
      <c r="G11" s="156">
        <v>100</v>
      </c>
      <c r="H11" s="157">
        <v>20</v>
      </c>
      <c r="I11" s="158">
        <v>10</v>
      </c>
      <c r="J11" s="38" t="s">
        <v>3318</v>
      </c>
      <c r="K11" s="34">
        <f>IFERROR(_xlfn.XLOOKUP(J11,Index!$A:$A,Index!$B:$B),"")</f>
        <v>512.72</v>
      </c>
    </row>
    <row r="12" spans="1:11" x14ac:dyDescent="0.25">
      <c r="A12" s="112"/>
      <c r="B12" s="164"/>
      <c r="C12" s="112"/>
      <c r="D12" s="112"/>
      <c r="E12" s="155" t="s">
        <v>1660</v>
      </c>
      <c r="F12" s="155">
        <v>5</v>
      </c>
      <c r="G12" s="156">
        <v>125</v>
      </c>
      <c r="H12" s="157">
        <v>30</v>
      </c>
      <c r="I12" s="158">
        <v>14</v>
      </c>
      <c r="J12" s="159" t="s">
        <v>1667</v>
      </c>
      <c r="K12" s="34">
        <f>IFERROR(_xlfn.XLOOKUP(J12,Index!$A:$A,Index!$B:$B),"")</f>
        <v>503.67</v>
      </c>
    </row>
    <row r="13" spans="1:11" x14ac:dyDescent="0.25">
      <c r="A13" s="112"/>
      <c r="B13" s="164"/>
      <c r="C13" s="112"/>
      <c r="D13" s="112"/>
      <c r="E13" s="155" t="s">
        <v>1660</v>
      </c>
      <c r="F13" s="155">
        <v>6</v>
      </c>
      <c r="G13" s="156">
        <v>150</v>
      </c>
      <c r="H13" s="157">
        <v>32</v>
      </c>
      <c r="I13" s="158">
        <v>15</v>
      </c>
      <c r="J13" s="159" t="s">
        <v>1668</v>
      </c>
      <c r="K13" s="34">
        <f>IFERROR(_xlfn.XLOOKUP(J13,Index!$A:$A,Index!$B:$B),"")</f>
        <v>602.98</v>
      </c>
    </row>
    <row r="14" spans="1:11" x14ac:dyDescent="0.25">
      <c r="A14" s="112"/>
      <c r="B14" s="164"/>
      <c r="C14" s="112"/>
      <c r="D14" s="112"/>
      <c r="E14" s="155" t="s">
        <v>1664</v>
      </c>
      <c r="F14" s="155">
        <v>6</v>
      </c>
      <c r="G14" s="156">
        <v>150</v>
      </c>
      <c r="H14" s="157">
        <v>32</v>
      </c>
      <c r="I14" s="158">
        <v>15</v>
      </c>
      <c r="J14" s="38" t="s">
        <v>3317</v>
      </c>
      <c r="K14" s="34">
        <f>IFERROR(_xlfn.XLOOKUP(J14,Index!$A:$A,Index!$B:$B),"")</f>
        <v>721.89</v>
      </c>
    </row>
    <row r="15" spans="1:11" x14ac:dyDescent="0.25">
      <c r="A15" s="112"/>
      <c r="B15" s="164"/>
      <c r="C15" s="112"/>
      <c r="D15" s="112"/>
      <c r="E15" s="155" t="s">
        <v>1660</v>
      </c>
      <c r="F15" s="155">
        <v>8</v>
      </c>
      <c r="G15" s="156">
        <v>200</v>
      </c>
      <c r="H15" s="157">
        <v>52</v>
      </c>
      <c r="I15" s="158">
        <v>24</v>
      </c>
      <c r="J15" s="159" t="s">
        <v>1669</v>
      </c>
      <c r="K15" s="34">
        <f>IFERROR(_xlfn.XLOOKUP(J15,Index!$A:$A,Index!$B:$B),"")</f>
        <v>606.58000000000004</v>
      </c>
    </row>
    <row r="16" spans="1:11" x14ac:dyDescent="0.25">
      <c r="A16" s="112"/>
      <c r="B16" s="164"/>
      <c r="C16" s="112"/>
      <c r="D16" s="112"/>
      <c r="E16" s="155" t="s">
        <v>1664</v>
      </c>
      <c r="F16" s="155">
        <v>8</v>
      </c>
      <c r="G16" s="156">
        <v>200</v>
      </c>
      <c r="H16" s="157">
        <v>68</v>
      </c>
      <c r="I16" s="158">
        <v>31</v>
      </c>
      <c r="J16" s="38" t="s">
        <v>3309</v>
      </c>
      <c r="K16" s="34">
        <f>IFERROR(_xlfn.XLOOKUP(J16,Index!$A:$A,Index!$B:$B),"")</f>
        <v>1224.1500000000001</v>
      </c>
    </row>
    <row r="17" spans="1:11" x14ac:dyDescent="0.25">
      <c r="A17" s="112"/>
      <c r="B17" s="164"/>
      <c r="C17" s="112"/>
      <c r="D17" s="112"/>
      <c r="E17" s="155" t="s">
        <v>1660</v>
      </c>
      <c r="F17" s="155">
        <v>10</v>
      </c>
      <c r="G17" s="156">
        <v>250</v>
      </c>
      <c r="H17" s="157">
        <v>71</v>
      </c>
      <c r="I17" s="158">
        <v>32</v>
      </c>
      <c r="J17" s="159" t="s">
        <v>1670</v>
      </c>
      <c r="K17" s="34">
        <f>IFERROR(_xlfn.XLOOKUP(J17,Index!$A:$A,Index!$B:$B),"")</f>
        <v>1499</v>
      </c>
    </row>
    <row r="18" spans="1:11" x14ac:dyDescent="0.25">
      <c r="A18" s="112"/>
      <c r="B18" s="164"/>
      <c r="C18" s="112"/>
      <c r="D18" s="112"/>
      <c r="E18" s="155" t="s">
        <v>1664</v>
      </c>
      <c r="F18" s="155">
        <v>10</v>
      </c>
      <c r="G18" s="156">
        <v>250</v>
      </c>
      <c r="H18" s="157">
        <v>90</v>
      </c>
      <c r="I18" s="158">
        <v>41</v>
      </c>
      <c r="J18" s="159" t="s">
        <v>3310</v>
      </c>
      <c r="K18" s="34">
        <f>IFERROR(_xlfn.XLOOKUP(J18,Index!$A:$A,Index!$B:$B),"")</f>
        <v>2013.2</v>
      </c>
    </row>
    <row r="19" spans="1:11" x14ac:dyDescent="0.25">
      <c r="A19" s="112"/>
      <c r="B19" s="164"/>
      <c r="C19" s="112"/>
      <c r="D19" s="112"/>
      <c r="E19" s="155" t="s">
        <v>1664</v>
      </c>
      <c r="F19" s="155">
        <v>12</v>
      </c>
      <c r="G19" s="156">
        <v>300</v>
      </c>
      <c r="H19" s="157">
        <v>140</v>
      </c>
      <c r="I19" s="158">
        <v>64</v>
      </c>
      <c r="J19" s="159" t="s">
        <v>3316</v>
      </c>
      <c r="K19" s="34">
        <f>IFERROR(_xlfn.XLOOKUP(J19,Index!$A:$A,Index!$B:$B),"")</f>
        <v>2571.41</v>
      </c>
    </row>
    <row r="20" spans="1:11" x14ac:dyDescent="0.25">
      <c r="A20" s="112"/>
      <c r="B20" s="164"/>
      <c r="C20" s="112"/>
      <c r="D20" s="112"/>
      <c r="E20" s="155" t="s">
        <v>1664</v>
      </c>
      <c r="F20" s="155">
        <v>14</v>
      </c>
      <c r="G20" s="156">
        <v>250</v>
      </c>
      <c r="H20" s="157">
        <v>189</v>
      </c>
      <c r="I20" s="158">
        <v>86</v>
      </c>
      <c r="J20" s="159" t="s">
        <v>3311</v>
      </c>
      <c r="K20" s="34">
        <f>IFERROR(_xlfn.XLOOKUP(J20,Index!$A:$A,Index!$B:$B),"")</f>
        <v>4371.9399999999996</v>
      </c>
    </row>
    <row r="21" spans="1:11" x14ac:dyDescent="0.25">
      <c r="A21" s="112"/>
      <c r="B21" s="164"/>
      <c r="C21" s="112"/>
      <c r="D21" s="112"/>
      <c r="E21" s="155" t="s">
        <v>1664</v>
      </c>
      <c r="F21" s="155">
        <v>16</v>
      </c>
      <c r="G21" s="156">
        <v>400</v>
      </c>
      <c r="H21" s="157">
        <v>273</v>
      </c>
      <c r="I21" s="158">
        <v>124</v>
      </c>
      <c r="J21" s="159" t="s">
        <v>3312</v>
      </c>
      <c r="K21" s="34">
        <f>IFERROR(_xlfn.XLOOKUP(J21,Index!$A:$A,Index!$B:$B),"")</f>
        <v>6995.11</v>
      </c>
    </row>
    <row r="22" spans="1:11" x14ac:dyDescent="0.25">
      <c r="A22" s="112"/>
      <c r="B22" s="164"/>
      <c r="C22" s="112"/>
      <c r="D22" s="112"/>
      <c r="E22" s="155" t="s">
        <v>1664</v>
      </c>
      <c r="F22" s="155">
        <v>18</v>
      </c>
      <c r="G22" s="156">
        <v>450</v>
      </c>
      <c r="H22" s="157">
        <v>340</v>
      </c>
      <c r="I22" s="158">
        <v>154</v>
      </c>
      <c r="J22" s="159" t="s">
        <v>3313</v>
      </c>
      <c r="K22" s="34">
        <f>IFERROR(_xlfn.XLOOKUP(J22,Index!$A:$A,Index!$B:$B),"")</f>
        <v>7277.7</v>
      </c>
    </row>
    <row r="23" spans="1:11" x14ac:dyDescent="0.25">
      <c r="A23" s="112"/>
      <c r="B23" s="164"/>
      <c r="C23" s="112"/>
      <c r="D23" s="112"/>
      <c r="E23" s="155" t="s">
        <v>1664</v>
      </c>
      <c r="F23" s="155">
        <v>20</v>
      </c>
      <c r="G23" s="156">
        <v>500</v>
      </c>
      <c r="H23" s="157">
        <v>465</v>
      </c>
      <c r="I23" s="158">
        <v>210</v>
      </c>
      <c r="J23" s="159" t="s">
        <v>3314</v>
      </c>
      <c r="K23" s="34">
        <f>IFERROR(_xlfn.XLOOKUP(J23,Index!$A:$A,Index!$B:$B),"")</f>
        <v>10260.41</v>
      </c>
    </row>
    <row r="24" spans="1:11" x14ac:dyDescent="0.25">
      <c r="A24" s="112"/>
      <c r="B24" s="164"/>
      <c r="C24" s="112"/>
      <c r="D24" s="112"/>
      <c r="E24" s="155" t="s">
        <v>1664</v>
      </c>
      <c r="F24" s="155">
        <v>24</v>
      </c>
      <c r="G24" s="156">
        <v>600</v>
      </c>
      <c r="H24" s="157">
        <v>675</v>
      </c>
      <c r="I24" s="158">
        <v>306</v>
      </c>
      <c r="J24" s="159" t="s">
        <v>3315</v>
      </c>
      <c r="K24" s="34">
        <f>IFERROR(_xlfn.XLOOKUP(J24,Index!$A:$A,Index!$B:$B),"")</f>
        <v>13918.87</v>
      </c>
    </row>
    <row r="25" spans="1:11" x14ac:dyDescent="0.25">
      <c r="A25" s="112"/>
      <c r="B25" s="164"/>
      <c r="C25" s="112"/>
      <c r="D25" s="112"/>
      <c r="E25" s="155" t="s">
        <v>1664</v>
      </c>
      <c r="F25" s="155">
        <v>30</v>
      </c>
      <c r="G25" s="156">
        <v>750</v>
      </c>
      <c r="H25" s="157">
        <v>1389</v>
      </c>
      <c r="I25" s="158">
        <v>630</v>
      </c>
      <c r="J25" s="159" t="s">
        <v>1671</v>
      </c>
      <c r="K25" s="34">
        <f>IFERROR(_xlfn.XLOOKUP(J25,Index!$A:$A,Index!$B:$B),"")</f>
        <v>27384.44</v>
      </c>
    </row>
    <row r="26" spans="1:11" x14ac:dyDescent="0.25">
      <c r="A26" s="112"/>
      <c r="B26" s="164"/>
      <c r="C26" s="112"/>
      <c r="D26" s="112"/>
      <c r="E26" s="155" t="s">
        <v>1664</v>
      </c>
      <c r="F26" s="155">
        <v>36</v>
      </c>
      <c r="G26" s="156">
        <v>900</v>
      </c>
      <c r="H26" s="157">
        <v>1389</v>
      </c>
      <c r="I26" s="158">
        <v>630</v>
      </c>
      <c r="J26" s="159" t="s">
        <v>1672</v>
      </c>
      <c r="K26" s="34">
        <f>IFERROR(_xlfn.XLOOKUP(J26,Index!$A:$A,Index!$B:$B),"")</f>
        <v>42162.31</v>
      </c>
    </row>
    <row r="27" spans="1:11" x14ac:dyDescent="0.25">
      <c r="A27" s="112"/>
      <c r="B27" s="164"/>
      <c r="C27" s="112"/>
      <c r="D27" s="112"/>
      <c r="E27" s="155" t="s">
        <v>1664</v>
      </c>
      <c r="F27" s="155">
        <v>42</v>
      </c>
      <c r="G27" s="156">
        <v>1050</v>
      </c>
      <c r="H27" s="157">
        <v>2795</v>
      </c>
      <c r="I27" s="158">
        <v>1268</v>
      </c>
      <c r="J27" s="159" t="s">
        <v>1673</v>
      </c>
      <c r="K27" s="34">
        <f>IFERROR(_xlfn.XLOOKUP(J27,Index!$A:$A,Index!$B:$B),"")</f>
        <v>62382.37</v>
      </c>
    </row>
    <row r="28" spans="1:11" x14ac:dyDescent="0.25">
      <c r="A28" s="112"/>
      <c r="B28" s="164"/>
      <c r="C28" s="112"/>
      <c r="D28" s="112"/>
      <c r="E28" s="155" t="s">
        <v>1664</v>
      </c>
      <c r="F28" s="155">
        <v>48</v>
      </c>
      <c r="G28" s="156">
        <v>1200</v>
      </c>
      <c r="H28" s="157">
        <v>3955</v>
      </c>
      <c r="I28" s="158">
        <v>1794</v>
      </c>
      <c r="J28" s="159" t="s">
        <v>1674</v>
      </c>
      <c r="K28" s="34">
        <f>IFERROR(_xlfn.XLOOKUP(J28,Index!$A:$A,Index!$B:$B),"")</f>
        <v>72588.22</v>
      </c>
    </row>
    <row r="29" spans="1:11" x14ac:dyDescent="0.25">
      <c r="A29" s="112"/>
      <c r="B29" s="164"/>
      <c r="C29" s="112"/>
      <c r="D29" s="112"/>
      <c r="E29" s="155" t="s">
        <v>1664</v>
      </c>
      <c r="F29" s="155">
        <v>54</v>
      </c>
      <c r="G29" s="156">
        <v>1350</v>
      </c>
      <c r="H29" s="157">
        <v>5057</v>
      </c>
      <c r="I29" s="158">
        <v>2294</v>
      </c>
      <c r="J29" s="159" t="s">
        <v>1675</v>
      </c>
      <c r="K29" s="34">
        <f>IFERROR(_xlfn.XLOOKUP(J29,Index!$A:$A,Index!$B:$B),"")</f>
        <v>118762.93</v>
      </c>
    </row>
    <row r="30" spans="1:11" x14ac:dyDescent="0.25">
      <c r="A30" s="108"/>
      <c r="B30" s="165"/>
      <c r="C30" s="108"/>
      <c r="D30" s="108"/>
      <c r="E30" s="155" t="s">
        <v>1664</v>
      </c>
      <c r="F30" s="155">
        <v>60</v>
      </c>
      <c r="G30" s="156">
        <v>1500</v>
      </c>
      <c r="H30" s="157">
        <v>6382</v>
      </c>
      <c r="I30" s="158">
        <v>2895</v>
      </c>
      <c r="J30" s="159" t="s">
        <v>1676</v>
      </c>
      <c r="K30" s="34">
        <f>IFERROR(_xlfn.XLOOKUP(J30,Index!$A:$A,Index!$B:$B),"")</f>
        <v>163752.65</v>
      </c>
    </row>
    <row r="32" spans="1:11" ht="15.75" x14ac:dyDescent="0.25">
      <c r="A32" s="61" t="s">
        <v>1677</v>
      </c>
      <c r="B32" s="62" t="s">
        <v>356</v>
      </c>
      <c r="C32" s="14"/>
      <c r="D32" s="14"/>
      <c r="E32" s="14"/>
      <c r="F32" s="3"/>
      <c r="G32" s="8"/>
      <c r="H32" s="98"/>
      <c r="I32" s="99"/>
      <c r="J32" s="19"/>
      <c r="K32" s="19"/>
    </row>
    <row r="33" spans="1:11" ht="15.75" x14ac:dyDescent="0.25">
      <c r="A33" s="48" t="s">
        <v>1678</v>
      </c>
      <c r="B33" s="11"/>
      <c r="C33" s="4"/>
      <c r="D33" s="4"/>
      <c r="E33" s="4"/>
      <c r="F33" s="4"/>
      <c r="G33" s="5"/>
      <c r="H33" s="98"/>
      <c r="I33" s="4"/>
      <c r="J33" s="19"/>
      <c r="K33" s="19"/>
    </row>
    <row r="34" spans="1:11" x14ac:dyDescent="0.25">
      <c r="A34" s="95" t="s">
        <v>31</v>
      </c>
      <c r="B34" s="286" t="s">
        <v>1278</v>
      </c>
      <c r="C34" s="287"/>
      <c r="D34" s="287"/>
      <c r="E34" s="218" t="s">
        <v>1657</v>
      </c>
      <c r="F34" s="278" t="s">
        <v>34</v>
      </c>
      <c r="G34" s="279"/>
      <c r="H34" s="280" t="s">
        <v>35</v>
      </c>
      <c r="I34" s="279"/>
      <c r="J34" s="42" t="s">
        <v>36</v>
      </c>
      <c r="K34" s="24" t="s">
        <v>37</v>
      </c>
    </row>
    <row r="35" spans="1:11" x14ac:dyDescent="0.25">
      <c r="A35" s="90"/>
      <c r="B35" s="166" t="s">
        <v>1279</v>
      </c>
      <c r="C35" s="131" t="s">
        <v>1658</v>
      </c>
      <c r="D35" s="131" t="s">
        <v>1280</v>
      </c>
      <c r="E35" s="33" t="s">
        <v>40</v>
      </c>
      <c r="F35" s="33" t="s">
        <v>40</v>
      </c>
      <c r="G35" s="33" t="s">
        <v>41</v>
      </c>
      <c r="H35" s="33" t="s">
        <v>42</v>
      </c>
      <c r="I35" s="39" t="s">
        <v>43</v>
      </c>
      <c r="J35" s="33"/>
      <c r="K35" s="41"/>
    </row>
    <row r="36" spans="1:11" x14ac:dyDescent="0.25">
      <c r="A36" s="60" t="s">
        <v>1679</v>
      </c>
      <c r="B36" s="88" t="s">
        <v>1283</v>
      </c>
      <c r="C36" s="85" t="s">
        <v>1283</v>
      </c>
      <c r="D36" s="85" t="s">
        <v>1680</v>
      </c>
      <c r="E36" s="63" t="s">
        <v>1660</v>
      </c>
      <c r="F36" s="63">
        <v>2.5</v>
      </c>
      <c r="G36" s="91">
        <v>50</v>
      </c>
      <c r="H36" s="35">
        <v>16</v>
      </c>
      <c r="I36" s="40">
        <v>7.4</v>
      </c>
      <c r="J36" s="38" t="s">
        <v>1681</v>
      </c>
      <c r="K36" s="34">
        <f>IFERROR(_xlfn.XLOOKUP(J36,Index!$A:$A,Index!$B:$B),"")</f>
        <v>1302.48</v>
      </c>
    </row>
    <row r="37" spans="1:11" x14ac:dyDescent="0.25">
      <c r="A37" s="112"/>
      <c r="B37" s="164"/>
      <c r="C37" s="112"/>
      <c r="D37" s="112"/>
      <c r="E37" s="63" t="s">
        <v>1664</v>
      </c>
      <c r="F37" s="63">
        <v>2.5</v>
      </c>
      <c r="G37" s="91">
        <v>65</v>
      </c>
      <c r="H37" s="35">
        <v>16</v>
      </c>
      <c r="I37" s="40">
        <v>7.4</v>
      </c>
      <c r="J37" s="38" t="s">
        <v>1682</v>
      </c>
      <c r="K37" s="34">
        <f>IFERROR(_xlfn.XLOOKUP(J37,Index!$A:$A,Index!$B:$B),"")</f>
        <v>1329.06</v>
      </c>
    </row>
    <row r="38" spans="1:11" x14ac:dyDescent="0.25">
      <c r="A38" s="112"/>
      <c r="B38" s="164"/>
      <c r="C38" s="112"/>
      <c r="D38" s="112"/>
      <c r="E38" s="63" t="s">
        <v>1660</v>
      </c>
      <c r="F38" s="63">
        <v>3</v>
      </c>
      <c r="G38" s="91">
        <v>80</v>
      </c>
      <c r="H38" s="35">
        <v>20</v>
      </c>
      <c r="I38" s="40">
        <v>9</v>
      </c>
      <c r="J38" s="38" t="s">
        <v>1683</v>
      </c>
      <c r="K38" s="34">
        <f>IFERROR(_xlfn.XLOOKUP(J38,Index!$A:$A,Index!$B:$B),"")</f>
        <v>1386.43</v>
      </c>
    </row>
    <row r="39" spans="1:11" x14ac:dyDescent="0.25">
      <c r="A39" s="112"/>
      <c r="B39" s="164"/>
      <c r="C39" s="112"/>
      <c r="D39" s="112"/>
      <c r="E39" s="63" t="s">
        <v>1664</v>
      </c>
      <c r="F39" s="63">
        <v>3</v>
      </c>
      <c r="G39" s="91">
        <v>80</v>
      </c>
      <c r="H39" s="35">
        <v>20</v>
      </c>
      <c r="I39" s="40">
        <v>9</v>
      </c>
      <c r="J39" s="38" t="s">
        <v>1684</v>
      </c>
      <c r="K39" s="34">
        <f>IFERROR(_xlfn.XLOOKUP(J39,Index!$A:$A,Index!$B:$B),"")</f>
        <v>1477.37</v>
      </c>
    </row>
    <row r="40" spans="1:11" x14ac:dyDescent="0.25">
      <c r="A40" s="112"/>
      <c r="B40" s="164"/>
      <c r="C40" s="112"/>
      <c r="D40" s="112"/>
      <c r="E40" s="63" t="s">
        <v>1660</v>
      </c>
      <c r="F40" s="63">
        <v>4</v>
      </c>
      <c r="G40" s="91">
        <v>100</v>
      </c>
      <c r="H40" s="35">
        <v>26</v>
      </c>
      <c r="I40" s="40">
        <v>12</v>
      </c>
      <c r="J40" s="38" t="s">
        <v>1685</v>
      </c>
      <c r="K40" s="34">
        <f>IFERROR(_xlfn.XLOOKUP(J40,Index!$A:$A,Index!$B:$B),"")</f>
        <v>1722.2</v>
      </c>
    </row>
    <row r="41" spans="1:11" x14ac:dyDescent="0.25">
      <c r="A41" s="112"/>
      <c r="B41" s="164"/>
      <c r="C41" s="112"/>
      <c r="D41" s="112"/>
      <c r="E41" s="63" t="s">
        <v>1664</v>
      </c>
      <c r="F41" s="63">
        <v>4</v>
      </c>
      <c r="G41" s="91">
        <v>100</v>
      </c>
      <c r="H41" s="35">
        <v>26</v>
      </c>
      <c r="I41" s="40">
        <v>12</v>
      </c>
      <c r="J41" s="38" t="s">
        <v>1686</v>
      </c>
      <c r="K41" s="34">
        <f>IFERROR(_xlfn.XLOOKUP(J41,Index!$A:$A,Index!$B:$B),"")</f>
        <v>1815.93</v>
      </c>
    </row>
    <row r="42" spans="1:11" x14ac:dyDescent="0.25">
      <c r="A42" s="112"/>
      <c r="B42" s="164"/>
      <c r="C42" s="112"/>
      <c r="D42" s="112"/>
      <c r="E42" s="63" t="s">
        <v>1660</v>
      </c>
      <c r="F42" s="63">
        <v>5</v>
      </c>
      <c r="G42" s="91">
        <v>125</v>
      </c>
      <c r="H42" s="35">
        <v>30</v>
      </c>
      <c r="I42" s="40">
        <v>14</v>
      </c>
      <c r="J42" s="38" t="s">
        <v>1687</v>
      </c>
      <c r="K42" s="34">
        <f>IFERROR(_xlfn.XLOOKUP(J42,Index!$A:$A,Index!$B:$B),"")</f>
        <v>2127.91</v>
      </c>
    </row>
    <row r="43" spans="1:11" x14ac:dyDescent="0.25">
      <c r="A43" s="112"/>
      <c r="B43" s="164"/>
      <c r="C43" s="112"/>
      <c r="D43" s="112"/>
      <c r="E43" s="63" t="s">
        <v>1664</v>
      </c>
      <c r="F43" s="63">
        <v>6</v>
      </c>
      <c r="G43" s="91">
        <v>150</v>
      </c>
      <c r="H43" s="35">
        <v>35</v>
      </c>
      <c r="I43" s="40">
        <v>16</v>
      </c>
      <c r="J43" s="38" t="s">
        <v>1688</v>
      </c>
      <c r="K43" s="34">
        <f>IFERROR(_xlfn.XLOOKUP(J43,Index!$A:$A,Index!$B:$B),"")</f>
        <v>2431.48</v>
      </c>
    </row>
    <row r="44" spans="1:11" x14ac:dyDescent="0.25">
      <c r="A44" s="112"/>
      <c r="B44" s="164"/>
      <c r="C44" s="112"/>
      <c r="D44" s="112"/>
      <c r="E44" s="63" t="s">
        <v>1664</v>
      </c>
      <c r="F44" s="63">
        <v>8</v>
      </c>
      <c r="G44" s="91">
        <v>200</v>
      </c>
      <c r="H44" s="35">
        <v>70</v>
      </c>
      <c r="I44" s="40">
        <v>32</v>
      </c>
      <c r="J44" s="38" t="s">
        <v>1689</v>
      </c>
      <c r="K44" s="34">
        <f>IFERROR(_xlfn.XLOOKUP(J44,Index!$A:$A,Index!$B:$B),"")</f>
        <v>3375.85</v>
      </c>
    </row>
    <row r="45" spans="1:11" x14ac:dyDescent="0.25">
      <c r="A45" s="112"/>
      <c r="B45" s="164"/>
      <c r="C45" s="112"/>
      <c r="D45" s="112"/>
      <c r="E45" s="63" t="s">
        <v>1664</v>
      </c>
      <c r="F45" s="63">
        <v>10</v>
      </c>
      <c r="G45" s="91">
        <v>250</v>
      </c>
      <c r="H45" s="35">
        <v>105</v>
      </c>
      <c r="I45" s="40">
        <v>48</v>
      </c>
      <c r="J45" s="38" t="s">
        <v>1690</v>
      </c>
      <c r="K45" s="34">
        <f>IFERROR(_xlfn.XLOOKUP(J45,Index!$A:$A,Index!$B:$B),"")</f>
        <v>4990.3100000000004</v>
      </c>
    </row>
    <row r="46" spans="1:11" x14ac:dyDescent="0.25">
      <c r="A46" s="112"/>
      <c r="B46" s="164"/>
      <c r="C46" s="112"/>
      <c r="D46" s="112"/>
      <c r="E46" s="63" t="s">
        <v>1664</v>
      </c>
      <c r="F46" s="63">
        <v>12</v>
      </c>
      <c r="G46" s="91">
        <v>300</v>
      </c>
      <c r="H46" s="35">
        <v>155</v>
      </c>
      <c r="I46" s="40">
        <v>70</v>
      </c>
      <c r="J46" s="38" t="s">
        <v>1691</v>
      </c>
      <c r="K46" s="34">
        <f>IFERROR(_xlfn.XLOOKUP(J46,Index!$A:$A,Index!$B:$B),"")</f>
        <v>7093.02</v>
      </c>
    </row>
    <row r="47" spans="1:11" x14ac:dyDescent="0.25">
      <c r="A47" s="112"/>
      <c r="B47" s="164"/>
      <c r="C47" s="112"/>
      <c r="D47" s="112"/>
      <c r="E47" s="63" t="s">
        <v>1664</v>
      </c>
      <c r="F47" s="63">
        <v>14</v>
      </c>
      <c r="G47" s="91">
        <v>250</v>
      </c>
      <c r="H47" s="35">
        <v>225</v>
      </c>
      <c r="I47" s="40">
        <v>102</v>
      </c>
      <c r="J47" s="38" t="s">
        <v>1692</v>
      </c>
      <c r="K47" s="34">
        <f>IFERROR(_xlfn.XLOOKUP(J47,Index!$A:$A,Index!$B:$B),"")</f>
        <v>9111.83</v>
      </c>
    </row>
    <row r="48" spans="1:11" x14ac:dyDescent="0.25">
      <c r="A48" s="112"/>
      <c r="B48" s="164"/>
      <c r="C48" s="112"/>
      <c r="D48" s="112"/>
      <c r="E48" s="63" t="s">
        <v>1664</v>
      </c>
      <c r="F48" s="63">
        <v>16</v>
      </c>
      <c r="G48" s="91">
        <v>400</v>
      </c>
      <c r="H48" s="35">
        <v>317</v>
      </c>
      <c r="I48" s="40">
        <v>144</v>
      </c>
      <c r="J48" s="38" t="s">
        <v>1693</v>
      </c>
      <c r="K48" s="34">
        <f>IFERROR(_xlfn.XLOOKUP(J48,Index!$A:$A,Index!$B:$B),"")</f>
        <v>11294.31</v>
      </c>
    </row>
    <row r="49" spans="1:11" x14ac:dyDescent="0.25">
      <c r="A49" s="112"/>
      <c r="B49" s="164"/>
      <c r="C49" s="112"/>
      <c r="D49" s="112"/>
      <c r="E49" s="63" t="s">
        <v>1664</v>
      </c>
      <c r="F49" s="63">
        <v>18</v>
      </c>
      <c r="G49" s="91">
        <v>450</v>
      </c>
      <c r="H49" s="35">
        <v>414</v>
      </c>
      <c r="I49" s="40">
        <v>188</v>
      </c>
      <c r="J49" s="38" t="s">
        <v>1694</v>
      </c>
      <c r="K49" s="34">
        <f>IFERROR(_xlfn.XLOOKUP(J49,Index!$A:$A,Index!$B:$B),"")</f>
        <v>15870.5</v>
      </c>
    </row>
    <row r="50" spans="1:11" x14ac:dyDescent="0.25">
      <c r="A50" s="112"/>
      <c r="B50" s="164"/>
      <c r="C50" s="112"/>
      <c r="D50" s="112"/>
      <c r="E50" s="63" t="s">
        <v>1664</v>
      </c>
      <c r="F50" s="63">
        <v>20</v>
      </c>
      <c r="G50" s="91">
        <v>500</v>
      </c>
      <c r="H50" s="35">
        <v>538</v>
      </c>
      <c r="I50" s="40">
        <v>244</v>
      </c>
      <c r="J50" s="38" t="s">
        <v>1695</v>
      </c>
      <c r="K50" s="34">
        <f>IFERROR(_xlfn.XLOOKUP(J50,Index!$A:$A,Index!$B:$B),"")</f>
        <v>19088.240000000002</v>
      </c>
    </row>
    <row r="51" spans="1:11" x14ac:dyDescent="0.25">
      <c r="A51" s="112"/>
      <c r="B51" s="164"/>
      <c r="C51" s="112"/>
      <c r="D51" s="112"/>
      <c r="E51" s="63" t="s">
        <v>1664</v>
      </c>
      <c r="F51" s="63">
        <v>24</v>
      </c>
      <c r="G51" s="91">
        <v>600</v>
      </c>
      <c r="H51" s="35">
        <v>833</v>
      </c>
      <c r="I51" s="40">
        <v>378</v>
      </c>
      <c r="J51" s="38" t="s">
        <v>1696</v>
      </c>
      <c r="K51" s="34">
        <f>IFERROR(_xlfn.XLOOKUP(J51,Index!$A:$A,Index!$B:$B),"")</f>
        <v>27816.74</v>
      </c>
    </row>
    <row r="52" spans="1:11" x14ac:dyDescent="0.25">
      <c r="A52" s="112"/>
      <c r="B52" s="164"/>
      <c r="C52" s="112"/>
      <c r="D52" s="112"/>
      <c r="E52" s="63" t="s">
        <v>1664</v>
      </c>
      <c r="F52" s="167">
        <v>28</v>
      </c>
      <c r="G52" s="168">
        <v>700</v>
      </c>
      <c r="H52" s="35">
        <v>1071</v>
      </c>
      <c r="I52" s="40">
        <v>486</v>
      </c>
      <c r="J52" s="38" t="s">
        <v>1697</v>
      </c>
      <c r="K52" s="34">
        <f>IFERROR(_xlfn.XLOOKUP(J52,Index!$A:$A,Index!$B:$B),"")</f>
        <v>36585.81</v>
      </c>
    </row>
    <row r="53" spans="1:11" x14ac:dyDescent="0.25">
      <c r="A53" s="112"/>
      <c r="B53" s="164"/>
      <c r="C53" s="112"/>
      <c r="D53" s="112"/>
      <c r="E53" s="63" t="s">
        <v>1664</v>
      </c>
      <c r="F53" s="63">
        <v>30</v>
      </c>
      <c r="G53" s="91">
        <v>750</v>
      </c>
      <c r="H53" s="35">
        <v>1444</v>
      </c>
      <c r="I53" s="40">
        <v>655</v>
      </c>
      <c r="J53" s="38" t="s">
        <v>1698</v>
      </c>
      <c r="K53" s="34">
        <f>IFERROR(_xlfn.XLOOKUP(J53,Index!$A:$A,Index!$B:$B),"")</f>
        <v>50865.61</v>
      </c>
    </row>
    <row r="54" spans="1:11" x14ac:dyDescent="0.25">
      <c r="A54" s="112"/>
      <c r="B54" s="164"/>
      <c r="C54" s="112"/>
      <c r="D54" s="112"/>
      <c r="E54" s="63" t="s">
        <v>1664</v>
      </c>
      <c r="F54" s="63">
        <v>32</v>
      </c>
      <c r="G54" s="91">
        <v>800</v>
      </c>
      <c r="H54" s="35">
        <v>1665</v>
      </c>
      <c r="I54" s="40">
        <v>755</v>
      </c>
      <c r="J54" s="38" t="s">
        <v>1699</v>
      </c>
      <c r="K54" s="34">
        <f>IFERROR(_xlfn.XLOOKUP(J54,Index!$A:$A,Index!$B:$B),"")</f>
        <v>58515.46</v>
      </c>
    </row>
    <row r="55" spans="1:11" x14ac:dyDescent="0.25">
      <c r="A55" s="112"/>
      <c r="B55" s="164"/>
      <c r="C55" s="112"/>
      <c r="D55" s="112"/>
      <c r="E55" s="169" t="s">
        <v>1664</v>
      </c>
      <c r="F55" s="63">
        <v>36</v>
      </c>
      <c r="G55" s="91">
        <v>900</v>
      </c>
      <c r="H55" s="35">
        <v>1808</v>
      </c>
      <c r="I55" s="40">
        <v>820</v>
      </c>
      <c r="J55" s="38" t="s">
        <v>1700</v>
      </c>
      <c r="K55" s="34">
        <f>IFERROR(_xlfn.XLOOKUP(J55,Index!$A:$A,Index!$B:$B),"")</f>
        <v>75933.3</v>
      </c>
    </row>
    <row r="56" spans="1:11" x14ac:dyDescent="0.25">
      <c r="A56" s="108"/>
      <c r="B56" s="165"/>
      <c r="C56" s="108"/>
      <c r="D56" s="108"/>
      <c r="E56" s="63" t="s">
        <v>1664</v>
      </c>
      <c r="F56" s="63">
        <v>40</v>
      </c>
      <c r="G56" s="91">
        <v>1000</v>
      </c>
      <c r="H56" s="82">
        <v>2324</v>
      </c>
      <c r="I56" s="40">
        <v>1054</v>
      </c>
      <c r="J56" s="38" t="s">
        <v>1701</v>
      </c>
      <c r="K56" s="34">
        <f>IFERROR(_xlfn.XLOOKUP(J56,Index!$A:$A,Index!$B:$B),"")</f>
        <v>107649.09</v>
      </c>
    </row>
    <row r="58" spans="1:11" ht="15.75" x14ac:dyDescent="0.25">
      <c r="A58" s="61" t="s">
        <v>3319</v>
      </c>
      <c r="B58" s="135" t="s">
        <v>356</v>
      </c>
      <c r="C58" s="136"/>
      <c r="D58" s="136"/>
      <c r="E58" s="136"/>
      <c r="F58" s="137"/>
      <c r="G58" s="138"/>
      <c r="H58" s="139"/>
      <c r="I58" s="140"/>
      <c r="J58" s="141"/>
      <c r="K58" s="141"/>
    </row>
    <row r="59" spans="1:11" ht="15.75" x14ac:dyDescent="0.25">
      <c r="A59" s="48" t="s">
        <v>3320</v>
      </c>
      <c r="B59" s="143"/>
      <c r="C59" s="144"/>
      <c r="D59" s="144"/>
      <c r="E59" s="144"/>
      <c r="F59" s="144"/>
      <c r="G59" s="145"/>
      <c r="H59" s="139"/>
      <c r="I59" s="144"/>
      <c r="J59" s="254" t="s">
        <v>3335</v>
      </c>
      <c r="K59" s="141"/>
    </row>
    <row r="60" spans="1:11" x14ac:dyDescent="0.25">
      <c r="A60" s="146" t="s">
        <v>31</v>
      </c>
      <c r="B60" s="289" t="s">
        <v>1278</v>
      </c>
      <c r="C60" s="290"/>
      <c r="D60" s="290"/>
      <c r="E60" s="219" t="s">
        <v>1657</v>
      </c>
      <c r="F60" s="284" t="s">
        <v>34</v>
      </c>
      <c r="G60" s="285"/>
      <c r="H60" s="284" t="s">
        <v>35</v>
      </c>
      <c r="I60" s="285"/>
      <c r="J60" s="147" t="s">
        <v>36</v>
      </c>
      <c r="K60" s="148" t="s">
        <v>37</v>
      </c>
    </row>
    <row r="61" spans="1:11" x14ac:dyDescent="0.25">
      <c r="A61" s="149"/>
      <c r="B61" s="163" t="s">
        <v>1279</v>
      </c>
      <c r="C61" s="161" t="s">
        <v>1658</v>
      </c>
      <c r="D61" s="161" t="s">
        <v>1280</v>
      </c>
      <c r="E61" s="150" t="s">
        <v>40</v>
      </c>
      <c r="F61" s="150" t="s">
        <v>40</v>
      </c>
      <c r="G61" s="150" t="s">
        <v>41</v>
      </c>
      <c r="H61" s="150" t="s">
        <v>42</v>
      </c>
      <c r="I61" s="151" t="s">
        <v>43</v>
      </c>
      <c r="J61" s="150"/>
      <c r="K61" s="152"/>
    </row>
    <row r="62" spans="1:11" x14ac:dyDescent="0.25">
      <c r="A62" s="60" t="s">
        <v>3321</v>
      </c>
      <c r="B62" s="162" t="s">
        <v>1283</v>
      </c>
      <c r="C62" s="154" t="s">
        <v>1283</v>
      </c>
      <c r="D62" s="85" t="s">
        <v>1680</v>
      </c>
      <c r="E62" s="155" t="s">
        <v>1660</v>
      </c>
      <c r="F62" s="155">
        <v>2</v>
      </c>
      <c r="G62" s="156">
        <v>50</v>
      </c>
      <c r="H62" s="157">
        <v>20</v>
      </c>
      <c r="I62" s="158">
        <v>9</v>
      </c>
      <c r="J62" s="159" t="s">
        <v>3322</v>
      </c>
      <c r="K62" s="34">
        <f>IFERROR(_xlfn.XLOOKUP(J62,Index!$A:$A,Index!$B:$B),"")</f>
        <v>2108.33</v>
      </c>
    </row>
    <row r="63" spans="1:11" x14ac:dyDescent="0.25">
      <c r="A63" s="112"/>
      <c r="B63" s="164"/>
      <c r="C63" s="112"/>
      <c r="D63" s="112"/>
      <c r="E63" s="63" t="s">
        <v>1664</v>
      </c>
      <c r="F63" s="155">
        <v>2</v>
      </c>
      <c r="G63" s="156">
        <v>50</v>
      </c>
      <c r="H63" s="157">
        <v>24</v>
      </c>
      <c r="I63" s="158">
        <v>11</v>
      </c>
      <c r="J63" s="159" t="s">
        <v>3323</v>
      </c>
      <c r="K63" s="34">
        <f>IFERROR(_xlfn.XLOOKUP(J63,Index!$A:$A,Index!$B:$B),"")</f>
        <v>2389.52</v>
      </c>
    </row>
    <row r="64" spans="1:11" x14ac:dyDescent="0.25">
      <c r="A64" s="112"/>
      <c r="B64" s="164"/>
      <c r="C64" s="112"/>
      <c r="D64" s="112"/>
      <c r="E64" s="155" t="s">
        <v>1660</v>
      </c>
      <c r="F64" s="155">
        <v>2.5</v>
      </c>
      <c r="G64" s="156">
        <v>65</v>
      </c>
      <c r="H64" s="157">
        <v>22</v>
      </c>
      <c r="I64" s="158">
        <v>10</v>
      </c>
      <c r="J64" s="159" t="s">
        <v>3324</v>
      </c>
      <c r="K64" s="34">
        <f>IFERROR(_xlfn.XLOOKUP(J64,Index!$A:$A,Index!$B:$B),"")</f>
        <v>2305.5700000000002</v>
      </c>
    </row>
    <row r="65" spans="1:11" x14ac:dyDescent="0.25">
      <c r="A65" s="112"/>
      <c r="B65" s="164"/>
      <c r="C65" s="112"/>
      <c r="D65" s="112"/>
      <c r="E65" s="63" t="s">
        <v>1664</v>
      </c>
      <c r="F65" s="155">
        <v>2.5</v>
      </c>
      <c r="G65" s="156">
        <v>65</v>
      </c>
      <c r="H65" s="157">
        <v>26</v>
      </c>
      <c r="I65" s="158">
        <v>12</v>
      </c>
      <c r="J65" s="159" t="s">
        <v>3325</v>
      </c>
      <c r="K65" s="34">
        <f>IFERROR(_xlfn.XLOOKUP(J65,Index!$A:$A,Index!$B:$B),"")</f>
        <v>2584</v>
      </c>
    </row>
    <row r="66" spans="1:11" x14ac:dyDescent="0.25">
      <c r="A66" s="112"/>
      <c r="B66" s="164"/>
      <c r="C66" s="112"/>
      <c r="D66" s="112"/>
      <c r="E66" s="155" t="s">
        <v>1660</v>
      </c>
      <c r="F66" s="155">
        <v>3</v>
      </c>
      <c r="G66" s="156">
        <v>80</v>
      </c>
      <c r="H66" s="157">
        <v>24</v>
      </c>
      <c r="I66" s="158">
        <v>11</v>
      </c>
      <c r="J66" s="159" t="s">
        <v>3326</v>
      </c>
      <c r="K66" s="34">
        <f>IFERROR(_xlfn.XLOOKUP(J66,Index!$A:$A,Index!$B:$B),"")</f>
        <v>2593.8000000000002</v>
      </c>
    </row>
    <row r="67" spans="1:11" x14ac:dyDescent="0.25">
      <c r="A67" s="112"/>
      <c r="B67" s="164"/>
      <c r="C67" s="112"/>
      <c r="D67" s="112"/>
      <c r="E67" s="63" t="s">
        <v>1664</v>
      </c>
      <c r="F67" s="155">
        <v>3</v>
      </c>
      <c r="G67" s="156">
        <v>80</v>
      </c>
      <c r="H67" s="157">
        <v>29</v>
      </c>
      <c r="I67" s="158">
        <v>13</v>
      </c>
      <c r="J67" s="38" t="s">
        <v>3327</v>
      </c>
      <c r="K67" s="34">
        <f>IFERROR(_xlfn.XLOOKUP(J67,Index!$A:$A,Index!$B:$B),"")</f>
        <v>2869.37</v>
      </c>
    </row>
    <row r="68" spans="1:11" x14ac:dyDescent="0.25">
      <c r="A68" s="112"/>
      <c r="B68" s="164"/>
      <c r="C68" s="112"/>
      <c r="D68" s="112"/>
      <c r="E68" s="155" t="s">
        <v>1660</v>
      </c>
      <c r="F68" s="155">
        <v>4</v>
      </c>
      <c r="G68" s="156">
        <v>100</v>
      </c>
      <c r="H68" s="157">
        <v>33</v>
      </c>
      <c r="I68" s="158">
        <v>15</v>
      </c>
      <c r="J68" s="159" t="s">
        <v>3328</v>
      </c>
      <c r="K68" s="34">
        <f>IFERROR(_xlfn.XLOOKUP(J68,Index!$A:$A,Index!$B:$B),"")</f>
        <v>3433.2</v>
      </c>
    </row>
    <row r="69" spans="1:11" x14ac:dyDescent="0.25">
      <c r="A69" s="112"/>
      <c r="B69" s="164"/>
      <c r="C69" s="112"/>
      <c r="D69" s="112"/>
      <c r="E69" s="63" t="s">
        <v>1664</v>
      </c>
      <c r="F69" s="155">
        <v>4</v>
      </c>
      <c r="G69" s="156">
        <v>100</v>
      </c>
      <c r="H69" s="157">
        <v>37</v>
      </c>
      <c r="I69" s="158">
        <v>17</v>
      </c>
      <c r="J69" s="159" t="s">
        <v>3329</v>
      </c>
      <c r="K69" s="34">
        <f>IFERROR(_xlfn.XLOOKUP(J69,Index!$A:$A,Index!$B:$B),"")</f>
        <v>3721.39</v>
      </c>
    </row>
    <row r="70" spans="1:11" x14ac:dyDescent="0.25">
      <c r="A70" s="112"/>
      <c r="B70" s="164"/>
      <c r="C70" s="112"/>
      <c r="D70" s="112"/>
      <c r="E70" s="155" t="s">
        <v>1660</v>
      </c>
      <c r="F70" s="155">
        <v>6</v>
      </c>
      <c r="G70" s="156">
        <v>150</v>
      </c>
      <c r="H70" s="157">
        <v>51</v>
      </c>
      <c r="I70" s="158">
        <v>23</v>
      </c>
      <c r="J70" s="38" t="s">
        <v>3330</v>
      </c>
      <c r="K70" s="34">
        <f>IFERROR(_xlfn.XLOOKUP(J70,Index!$A:$A,Index!$B:$B),"")</f>
        <v>4699.3100000000004</v>
      </c>
    </row>
    <row r="71" spans="1:11" x14ac:dyDescent="0.25">
      <c r="A71" s="112"/>
      <c r="B71" s="164"/>
      <c r="C71" s="112"/>
      <c r="D71" s="112"/>
      <c r="E71" s="63" t="s">
        <v>1664</v>
      </c>
      <c r="F71" s="155">
        <v>6</v>
      </c>
      <c r="G71" s="156">
        <v>150</v>
      </c>
      <c r="H71" s="157">
        <v>53</v>
      </c>
      <c r="I71" s="158">
        <v>24</v>
      </c>
      <c r="J71" s="159" t="s">
        <v>3331</v>
      </c>
      <c r="K71" s="34">
        <f>IFERROR(_xlfn.XLOOKUP(J71,Index!$A:$A,Index!$B:$B),"")</f>
        <v>4958.13</v>
      </c>
    </row>
    <row r="72" spans="1:11" x14ac:dyDescent="0.25">
      <c r="A72" s="112"/>
      <c r="B72" s="164"/>
      <c r="C72" s="112"/>
      <c r="D72" s="112"/>
      <c r="E72" s="155" t="s">
        <v>1664</v>
      </c>
      <c r="F72" s="155">
        <v>8</v>
      </c>
      <c r="G72" s="156">
        <v>200</v>
      </c>
      <c r="H72" s="157">
        <v>82</v>
      </c>
      <c r="I72" s="158">
        <v>31</v>
      </c>
      <c r="J72" s="38" t="s">
        <v>3332</v>
      </c>
      <c r="K72" s="34">
        <f>IFERROR(_xlfn.XLOOKUP(J72,Index!$A:$A,Index!$B:$B),"")</f>
        <v>6888.78</v>
      </c>
    </row>
    <row r="73" spans="1:11" x14ac:dyDescent="0.25">
      <c r="A73" s="112"/>
      <c r="B73" s="164"/>
      <c r="C73" s="112"/>
      <c r="D73" s="112"/>
      <c r="E73" s="155" t="s">
        <v>1664</v>
      </c>
      <c r="F73" s="155">
        <v>10</v>
      </c>
      <c r="G73" s="156">
        <v>250</v>
      </c>
      <c r="H73" s="157">
        <v>121</v>
      </c>
      <c r="I73" s="158">
        <v>55</v>
      </c>
      <c r="J73" s="159" t="s">
        <v>3333</v>
      </c>
      <c r="K73" s="34">
        <f>IFERROR(_xlfn.XLOOKUP(J73,Index!$A:$A,Index!$B:$B),"")</f>
        <v>10608.8</v>
      </c>
    </row>
    <row r="74" spans="1:11" x14ac:dyDescent="0.25">
      <c r="A74" s="108"/>
      <c r="B74" s="165"/>
      <c r="C74" s="108"/>
      <c r="D74" s="108"/>
      <c r="E74" s="155" t="s">
        <v>1664</v>
      </c>
      <c r="F74" s="155">
        <v>12</v>
      </c>
      <c r="G74" s="156">
        <v>300</v>
      </c>
      <c r="H74" s="157">
        <v>179</v>
      </c>
      <c r="I74" s="158">
        <v>81</v>
      </c>
      <c r="J74" s="159" t="s">
        <v>3334</v>
      </c>
      <c r="K74" s="34">
        <f>IFERROR(_xlfn.XLOOKUP(J74,Index!$A:$A,Index!$B:$B),"")</f>
        <v>14436.48</v>
      </c>
    </row>
    <row r="75" spans="1:11" x14ac:dyDescent="0.25">
      <c r="B75" s="222"/>
      <c r="E75" s="266"/>
      <c r="F75" s="266"/>
      <c r="G75" s="267"/>
      <c r="H75" s="144"/>
      <c r="I75" s="141"/>
      <c r="J75" s="141"/>
      <c r="K75" s="81"/>
    </row>
    <row r="76" spans="1:11" ht="15.75" x14ac:dyDescent="0.25">
      <c r="A76" s="65" t="s">
        <v>3532</v>
      </c>
      <c r="G76" s="267"/>
      <c r="H76" s="144"/>
      <c r="I76" s="141"/>
      <c r="J76" s="141"/>
      <c r="K76" s="81"/>
    </row>
    <row r="77" spans="1:11" ht="15.75" x14ac:dyDescent="0.25">
      <c r="A77" s="48" t="s">
        <v>3566</v>
      </c>
      <c r="G77" s="267"/>
      <c r="H77" s="144"/>
      <c r="I77" s="141"/>
      <c r="J77" s="141"/>
      <c r="K77" s="81"/>
    </row>
    <row r="78" spans="1:11" x14ac:dyDescent="0.25">
      <c r="A78" s="95" t="s">
        <v>31</v>
      </c>
      <c r="B78" s="125" t="s">
        <v>96</v>
      </c>
      <c r="C78" s="278" t="s">
        <v>34</v>
      </c>
      <c r="D78" s="279"/>
      <c r="E78" s="42" t="s">
        <v>36</v>
      </c>
      <c r="F78" s="24" t="s">
        <v>37</v>
      </c>
      <c r="G78" s="267"/>
      <c r="H78" s="144"/>
      <c r="I78" s="141"/>
      <c r="J78" s="141"/>
      <c r="K78" s="81"/>
    </row>
    <row r="79" spans="1:11" x14ac:dyDescent="0.25">
      <c r="A79" s="90"/>
      <c r="B79" s="90"/>
      <c r="C79" s="33" t="s">
        <v>40</v>
      </c>
      <c r="D79" s="33" t="s">
        <v>41</v>
      </c>
      <c r="E79" s="96"/>
      <c r="F79" s="123"/>
      <c r="G79" s="267"/>
      <c r="H79" s="144"/>
      <c r="I79" s="141"/>
      <c r="J79" s="141"/>
      <c r="K79" s="81"/>
    </row>
    <row r="80" spans="1:11" x14ac:dyDescent="0.25">
      <c r="A80" s="130" t="s">
        <v>3567</v>
      </c>
      <c r="B80" s="190" t="s">
        <v>3568</v>
      </c>
      <c r="C80" s="269" t="s">
        <v>3553</v>
      </c>
      <c r="D80" s="264" t="s">
        <v>3576</v>
      </c>
      <c r="E80" s="38" t="s">
        <v>3571</v>
      </c>
      <c r="F80" s="34">
        <f>IFERROR(_xlfn.XLOOKUP(E80,Index!$A:$A,Index!$B:$B),"")</f>
        <v>460.98</v>
      </c>
    </row>
    <row r="81" spans="1:6" x14ac:dyDescent="0.25">
      <c r="A81" s="270"/>
      <c r="B81" s="191"/>
      <c r="C81" s="269" t="s">
        <v>3554</v>
      </c>
      <c r="D81" s="264" t="s">
        <v>3577</v>
      </c>
      <c r="E81" s="38" t="s">
        <v>3572</v>
      </c>
      <c r="F81" s="34">
        <f>IFERROR(_xlfn.XLOOKUP(E81,Index!$A:$A,Index!$B:$B),"")</f>
        <v>1240.55</v>
      </c>
    </row>
    <row r="82" spans="1:6" x14ac:dyDescent="0.25">
      <c r="A82" s="270"/>
      <c r="B82" s="191"/>
      <c r="C82" s="269" t="s">
        <v>3569</v>
      </c>
      <c r="D82" s="264" t="s">
        <v>3578</v>
      </c>
      <c r="E82" s="38" t="s">
        <v>3573</v>
      </c>
      <c r="F82" s="34">
        <f>IFERROR(_xlfn.XLOOKUP(E82,Index!$A:$A,Index!$B:$B),"")</f>
        <v>1460.57</v>
      </c>
    </row>
    <row r="83" spans="1:6" x14ac:dyDescent="0.25">
      <c r="A83" s="270"/>
      <c r="B83" s="191"/>
      <c r="C83" s="269" t="s">
        <v>3553</v>
      </c>
      <c r="D83" s="264" t="s">
        <v>3576</v>
      </c>
      <c r="E83" s="38" t="s">
        <v>3574</v>
      </c>
      <c r="F83" s="34">
        <f>IFERROR(_xlfn.XLOOKUP(E83,Index!$A:$A,Index!$B:$B),"")</f>
        <v>6.63</v>
      </c>
    </row>
    <row r="84" spans="1:6" x14ac:dyDescent="0.25">
      <c r="A84" s="271"/>
      <c r="B84" s="272"/>
      <c r="C84" s="269" t="s">
        <v>3570</v>
      </c>
      <c r="D84" s="264" t="s">
        <v>3579</v>
      </c>
      <c r="E84" s="38" t="s">
        <v>3575</v>
      </c>
      <c r="F84" s="34">
        <f>IFERROR(_xlfn.XLOOKUP(E84,Index!$A:$A,Index!$B:$B),"")</f>
        <v>9.44</v>
      </c>
    </row>
    <row r="85" spans="1:6" x14ac:dyDescent="0.25">
      <c r="C85" s="268"/>
    </row>
    <row r="86" spans="1:6" x14ac:dyDescent="0.25">
      <c r="C86" s="268"/>
    </row>
    <row r="88" spans="1:6" ht="15.75" x14ac:dyDescent="0.25">
      <c r="A88" s="65" t="s">
        <v>3532</v>
      </c>
    </row>
    <row r="89" spans="1:6" ht="15.75" x14ac:dyDescent="0.25">
      <c r="A89" s="48" t="s">
        <v>95</v>
      </c>
    </row>
    <row r="90" spans="1:6" x14ac:dyDescent="0.25">
      <c r="A90" s="95" t="s">
        <v>31</v>
      </c>
      <c r="B90" s="125" t="s">
        <v>96</v>
      </c>
      <c r="C90" s="278" t="s">
        <v>34</v>
      </c>
      <c r="D90" s="279"/>
      <c r="E90" s="42" t="s">
        <v>36</v>
      </c>
      <c r="F90" s="24" t="s">
        <v>37</v>
      </c>
    </row>
    <row r="91" spans="1:6" x14ac:dyDescent="0.25">
      <c r="A91" s="90"/>
      <c r="B91" s="90"/>
      <c r="C91" s="33" t="s">
        <v>40</v>
      </c>
      <c r="D91" s="33" t="s">
        <v>41</v>
      </c>
      <c r="E91" s="96"/>
      <c r="F91" s="123"/>
    </row>
    <row r="92" spans="1:6" x14ac:dyDescent="0.25">
      <c r="A92" s="130" t="s">
        <v>3533</v>
      </c>
      <c r="B92" s="130" t="s">
        <v>3534</v>
      </c>
      <c r="C92" s="261" t="s">
        <v>3535</v>
      </c>
      <c r="D92" s="264" t="s">
        <v>3538</v>
      </c>
      <c r="E92" s="38" t="s">
        <v>3539</v>
      </c>
      <c r="F92" s="34">
        <f>IFERROR(_xlfn.XLOOKUP(E92,Index!$A:$A,Index!$B:$B),"")</f>
        <v>32.520000000000003</v>
      </c>
    </row>
    <row r="93" spans="1:6" x14ac:dyDescent="0.25">
      <c r="A93" s="92"/>
      <c r="B93" s="129"/>
      <c r="C93" s="262" t="s">
        <v>3536</v>
      </c>
      <c r="D93" s="264" t="s">
        <v>3580</v>
      </c>
      <c r="E93" s="38" t="s">
        <v>3540</v>
      </c>
      <c r="F93" s="34">
        <f>IFERROR(_xlfn.XLOOKUP(E93,Index!$A:$A,Index!$B:$B),"")</f>
        <v>80.78</v>
      </c>
    </row>
    <row r="94" spans="1:6" x14ac:dyDescent="0.25">
      <c r="A94" s="92"/>
      <c r="B94" s="92"/>
      <c r="C94" s="263" t="s">
        <v>3537</v>
      </c>
      <c r="D94" s="264" t="s">
        <v>3581</v>
      </c>
      <c r="E94" s="38" t="s">
        <v>3541</v>
      </c>
      <c r="F94" s="34">
        <f>IFERROR(_xlfn.XLOOKUP(E94,Index!$A:$A,Index!$B:$B),"")</f>
        <v>145.47999999999999</v>
      </c>
    </row>
    <row r="95" spans="1:6" x14ac:dyDescent="0.25">
      <c r="A95" s="130" t="s">
        <v>3542</v>
      </c>
      <c r="B95" s="130" t="s">
        <v>3534</v>
      </c>
      <c r="C95" s="261" t="s">
        <v>3543</v>
      </c>
      <c r="D95" s="264" t="s">
        <v>3582</v>
      </c>
      <c r="E95" s="38" t="s">
        <v>3547</v>
      </c>
      <c r="F95" s="34">
        <f>IFERROR(_xlfn.XLOOKUP(E95,Index!$A:$A,Index!$B:$B),"")</f>
        <v>45.46</v>
      </c>
    </row>
    <row r="96" spans="1:6" x14ac:dyDescent="0.25">
      <c r="A96" s="92"/>
      <c r="B96" s="129"/>
      <c r="C96" s="262" t="s">
        <v>3544</v>
      </c>
      <c r="D96" s="264" t="s">
        <v>3583</v>
      </c>
      <c r="E96" s="38" t="s">
        <v>3548</v>
      </c>
      <c r="F96" s="34">
        <f>IFERROR(_xlfn.XLOOKUP(E96,Index!$A:$A,Index!$B:$B),"")</f>
        <v>69.959999999999994</v>
      </c>
    </row>
    <row r="97" spans="1:6" x14ac:dyDescent="0.25">
      <c r="A97" s="92"/>
      <c r="B97" s="92"/>
      <c r="C97" s="263" t="s">
        <v>3545</v>
      </c>
      <c r="D97" s="264" t="s">
        <v>3584</v>
      </c>
      <c r="E97" s="38" t="s">
        <v>3549</v>
      </c>
      <c r="F97" s="34">
        <f>IFERROR(_xlfn.XLOOKUP(E97,Index!$A:$A,Index!$B:$B),"")</f>
        <v>97.22</v>
      </c>
    </row>
    <row r="98" spans="1:6" x14ac:dyDescent="0.25">
      <c r="A98" s="92"/>
      <c r="B98" s="92"/>
      <c r="C98" s="263" t="s">
        <v>3546</v>
      </c>
      <c r="D98" s="264" t="s">
        <v>3585</v>
      </c>
      <c r="E98" s="38" t="s">
        <v>3550</v>
      </c>
      <c r="F98" s="34">
        <f>IFERROR(_xlfn.XLOOKUP(E98,Index!$A:$A,Index!$B:$B),"")</f>
        <v>172.07</v>
      </c>
    </row>
    <row r="99" spans="1:6" x14ac:dyDescent="0.25">
      <c r="A99" s="92"/>
      <c r="B99" s="92"/>
      <c r="C99" s="36">
        <v>24</v>
      </c>
      <c r="D99" s="91">
        <v>600</v>
      </c>
      <c r="E99" s="38" t="s">
        <v>3551</v>
      </c>
      <c r="F99" s="34">
        <f>IFERROR(_xlfn.XLOOKUP(E99,Index!$A:$A,Index!$B:$B),"")</f>
        <v>253.91</v>
      </c>
    </row>
    <row r="100" spans="1:6" x14ac:dyDescent="0.25">
      <c r="A100" s="92"/>
      <c r="B100" s="92"/>
      <c r="C100" s="263" t="s">
        <v>3586</v>
      </c>
      <c r="D100" s="91">
        <v>300</v>
      </c>
      <c r="E100" s="38" t="s">
        <v>3552</v>
      </c>
      <c r="F100" s="34">
        <f>IFERROR(_xlfn.XLOOKUP(E100,Index!$A:$A,Index!$B:$B),"")</f>
        <v>253.91</v>
      </c>
    </row>
    <row r="101" spans="1:6" x14ac:dyDescent="0.25">
      <c r="A101" s="130" t="s">
        <v>3319</v>
      </c>
      <c r="B101" s="130" t="s">
        <v>3534</v>
      </c>
      <c r="C101" s="261" t="s">
        <v>3553</v>
      </c>
      <c r="D101" s="264" t="s">
        <v>3576</v>
      </c>
      <c r="E101" s="38">
        <v>1000000268</v>
      </c>
      <c r="F101" s="34" t="str">
        <f>IFERROR(_xlfn.XLOOKUP(E101,Index!$A:$A,Index!$B:$B),"")</f>
        <v/>
      </c>
    </row>
    <row r="102" spans="1:6" x14ac:dyDescent="0.25">
      <c r="A102" s="92"/>
      <c r="B102" s="129"/>
      <c r="C102" s="265" t="s">
        <v>3554</v>
      </c>
      <c r="D102" s="264" t="s">
        <v>3577</v>
      </c>
      <c r="E102" s="275">
        <v>1000000269</v>
      </c>
      <c r="F102" s="34" t="str">
        <f>IFERROR(_xlfn.XLOOKUP(E102,Index!$A:$A,Index!$B:$B),"")</f>
        <v/>
      </c>
    </row>
    <row r="103" spans="1:6" x14ac:dyDescent="0.25">
      <c r="A103" s="118" t="s">
        <v>3533</v>
      </c>
      <c r="B103" s="118" t="s">
        <v>3555</v>
      </c>
      <c r="C103" s="263" t="s">
        <v>3557</v>
      </c>
      <c r="D103" s="264" t="s">
        <v>3587</v>
      </c>
      <c r="E103" s="275">
        <v>1000000257</v>
      </c>
      <c r="F103" s="34" t="str">
        <f>IFERROR(_xlfn.XLOOKUP(E103,Index!$A:$A,Index!$B:$B),"")</f>
        <v/>
      </c>
    </row>
    <row r="104" spans="1:6" x14ac:dyDescent="0.25">
      <c r="A104" s="92"/>
      <c r="B104" s="92" t="s">
        <v>3556</v>
      </c>
      <c r="C104" s="263" t="s">
        <v>3558</v>
      </c>
      <c r="D104" s="264" t="s">
        <v>3588</v>
      </c>
      <c r="E104" s="275">
        <v>1000000258</v>
      </c>
      <c r="F104" s="34" t="str">
        <f>IFERROR(_xlfn.XLOOKUP(E104,Index!$A:$A,Index!$B:$B),"")</f>
        <v/>
      </c>
    </row>
    <row r="105" spans="1:6" x14ac:dyDescent="0.25">
      <c r="A105" s="92"/>
      <c r="B105" s="92"/>
      <c r="C105" s="263" t="s">
        <v>3559</v>
      </c>
      <c r="D105" s="264" t="s">
        <v>3589</v>
      </c>
      <c r="E105" s="275">
        <v>1000000259</v>
      </c>
      <c r="F105" s="34" t="str">
        <f>IFERROR(_xlfn.XLOOKUP(E105,Index!$A:$A,Index!$B:$B),"")</f>
        <v/>
      </c>
    </row>
    <row r="106" spans="1:6" x14ac:dyDescent="0.25">
      <c r="A106" s="92"/>
      <c r="B106" s="92"/>
      <c r="C106" s="263" t="s">
        <v>3560</v>
      </c>
      <c r="D106" s="264" t="s">
        <v>3590</v>
      </c>
      <c r="E106" s="275">
        <v>1000000260</v>
      </c>
      <c r="F106" s="34" t="str">
        <f>IFERROR(_xlfn.XLOOKUP(E106,Index!$A:$A,Index!$B:$B),"")</f>
        <v/>
      </c>
    </row>
    <row r="107" spans="1:6" x14ac:dyDescent="0.25">
      <c r="A107" s="118" t="s">
        <v>3542</v>
      </c>
      <c r="B107" s="118" t="s">
        <v>3555</v>
      </c>
      <c r="C107" s="263" t="s">
        <v>3561</v>
      </c>
      <c r="D107" s="264" t="s">
        <v>3591</v>
      </c>
      <c r="E107" s="275">
        <v>1000000261</v>
      </c>
      <c r="F107" s="34" t="str">
        <f>IFERROR(_xlfn.XLOOKUP(E107,Index!$A:$A,Index!$B:$B),"")</f>
        <v/>
      </c>
    </row>
    <row r="108" spans="1:6" x14ac:dyDescent="0.25">
      <c r="A108" s="92"/>
      <c r="B108" s="92" t="s">
        <v>3556</v>
      </c>
      <c r="C108" s="263" t="s">
        <v>3562</v>
      </c>
      <c r="D108" s="264" t="s">
        <v>3592</v>
      </c>
      <c r="E108" s="275">
        <v>1000000262</v>
      </c>
      <c r="F108" s="34" t="str">
        <f>IFERROR(_xlfn.XLOOKUP(E108,Index!$A:$A,Index!$B:$B),"")</f>
        <v/>
      </c>
    </row>
    <row r="109" spans="1:6" x14ac:dyDescent="0.25">
      <c r="A109" s="92"/>
      <c r="B109" s="92"/>
      <c r="C109" s="263" t="s">
        <v>3563</v>
      </c>
      <c r="D109" s="264" t="s">
        <v>3593</v>
      </c>
      <c r="E109" s="275">
        <v>1000000263</v>
      </c>
      <c r="F109" s="34" t="str">
        <f>IFERROR(_xlfn.XLOOKUP(E109,Index!$A:$A,Index!$B:$B),"")</f>
        <v/>
      </c>
    </row>
    <row r="110" spans="1:6" x14ac:dyDescent="0.25">
      <c r="A110" s="118" t="s">
        <v>3319</v>
      </c>
      <c r="B110" s="118" t="s">
        <v>3564</v>
      </c>
      <c r="C110" s="263" t="s">
        <v>3543</v>
      </c>
      <c r="D110" s="264" t="s">
        <v>3582</v>
      </c>
      <c r="E110" s="275">
        <v>1000000270</v>
      </c>
      <c r="F110" s="34" t="str">
        <f>IFERROR(_xlfn.XLOOKUP(E110,Index!$A:$A,Index!$B:$B),"")</f>
        <v/>
      </c>
    </row>
    <row r="111" spans="1:6" x14ac:dyDescent="0.25">
      <c r="A111" s="92"/>
      <c r="B111" s="92"/>
      <c r="C111" s="263">
        <v>6</v>
      </c>
      <c r="D111" s="91">
        <v>150</v>
      </c>
      <c r="E111" s="275">
        <v>1000000271</v>
      </c>
      <c r="F111" s="34" t="str">
        <f>IFERROR(_xlfn.XLOOKUP(E111,Index!$A:$A,Index!$B:$B),"")</f>
        <v/>
      </c>
    </row>
    <row r="112" spans="1:6" x14ac:dyDescent="0.25">
      <c r="A112" s="118" t="s">
        <v>3319</v>
      </c>
      <c r="B112" s="118" t="s">
        <v>3565</v>
      </c>
      <c r="C112" s="263" t="s">
        <v>3553</v>
      </c>
      <c r="D112" s="264" t="s">
        <v>3576</v>
      </c>
      <c r="E112" s="275">
        <v>1000000265</v>
      </c>
      <c r="F112" s="34" t="str">
        <f>IFERROR(_xlfn.XLOOKUP(E112,Index!$A:$A,Index!$B:$B),"")</f>
        <v/>
      </c>
    </row>
    <row r="113" spans="1:6" x14ac:dyDescent="0.25">
      <c r="A113" s="92"/>
      <c r="B113" s="92"/>
      <c r="C113" s="263" t="s">
        <v>3545</v>
      </c>
      <c r="D113" s="264" t="s">
        <v>3584</v>
      </c>
      <c r="E113" s="275">
        <v>1000000266</v>
      </c>
      <c r="F113" s="34" t="str">
        <f>IFERROR(_xlfn.XLOOKUP(E113,Index!$A:$A,Index!$B:$B),"")</f>
        <v/>
      </c>
    </row>
    <row r="114" spans="1:6" x14ac:dyDescent="0.25">
      <c r="A114" s="109"/>
      <c r="B114" s="109"/>
      <c r="C114" s="263">
        <v>12</v>
      </c>
      <c r="D114" s="91">
        <v>300</v>
      </c>
      <c r="E114" s="275">
        <v>1000000267</v>
      </c>
      <c r="F114" s="34" t="str">
        <f>IFERROR(_xlfn.XLOOKUP(E114,Index!$A:$A,Index!$B:$B),"")</f>
        <v/>
      </c>
    </row>
    <row r="115" spans="1:6" x14ac:dyDescent="0.25">
      <c r="A115" s="60" t="s">
        <v>3533</v>
      </c>
      <c r="B115" s="60" t="s">
        <v>3565</v>
      </c>
      <c r="C115" s="263">
        <v>4</v>
      </c>
      <c r="D115" s="264">
        <v>100</v>
      </c>
      <c r="E115" s="38" t="s">
        <v>3608</v>
      </c>
      <c r="F115" s="34">
        <f>IFERROR(_xlfn.XLOOKUP(E115,Index!$A:$A,Index!$B:$B),"")</f>
        <v>626.76</v>
      </c>
    </row>
    <row r="116" spans="1:6" x14ac:dyDescent="0.25">
      <c r="A116" s="112"/>
      <c r="B116" s="112"/>
      <c r="C116" s="263">
        <v>6</v>
      </c>
      <c r="D116" s="264">
        <v>150</v>
      </c>
      <c r="E116" s="38" t="s">
        <v>3617</v>
      </c>
      <c r="F116" s="34">
        <f>IFERROR(_xlfn.XLOOKUP(E116,Index!$A:$A,Index!$B:$B),"")</f>
        <v>626.76</v>
      </c>
    </row>
    <row r="117" spans="1:6" x14ac:dyDescent="0.25">
      <c r="A117" s="112"/>
      <c r="B117" s="112"/>
      <c r="C117" s="263">
        <v>8</v>
      </c>
      <c r="D117" s="264">
        <v>200</v>
      </c>
      <c r="E117" s="38" t="s">
        <v>3616</v>
      </c>
      <c r="F117" s="34">
        <f>IFERROR(_xlfn.XLOOKUP(E117,Index!$A:$A,Index!$B:$B),"")</f>
        <v>756.89</v>
      </c>
    </row>
    <row r="118" spans="1:6" x14ac:dyDescent="0.25">
      <c r="A118" s="112"/>
      <c r="B118" s="112"/>
      <c r="C118" s="263">
        <v>10</v>
      </c>
      <c r="D118" s="264">
        <v>250</v>
      </c>
      <c r="E118" s="38" t="s">
        <v>3615</v>
      </c>
      <c r="F118" s="34">
        <f>IFERROR(_xlfn.XLOOKUP(E118,Index!$A:$A,Index!$B:$B),"")</f>
        <v>756.89</v>
      </c>
    </row>
    <row r="119" spans="1:6" x14ac:dyDescent="0.25">
      <c r="A119" s="112"/>
      <c r="B119" s="112"/>
      <c r="C119" s="263">
        <v>12</v>
      </c>
      <c r="D119" s="264">
        <v>300</v>
      </c>
      <c r="E119" s="38" t="s">
        <v>3614</v>
      </c>
      <c r="F119" s="34">
        <f>IFERROR(_xlfn.XLOOKUP(E119,Index!$A:$A,Index!$B:$B),"")</f>
        <v>968.13</v>
      </c>
    </row>
    <row r="120" spans="1:6" x14ac:dyDescent="0.25">
      <c r="A120" s="112"/>
      <c r="B120" s="112"/>
      <c r="C120" s="263">
        <v>14</v>
      </c>
      <c r="D120" s="264">
        <v>350</v>
      </c>
      <c r="E120" s="38" t="s">
        <v>3611</v>
      </c>
      <c r="F120" s="34">
        <f>IFERROR(_xlfn.XLOOKUP(E120,Index!$A:$A,Index!$B:$B),"")</f>
        <v>968.13</v>
      </c>
    </row>
    <row r="121" spans="1:6" x14ac:dyDescent="0.25">
      <c r="A121" s="112"/>
      <c r="B121" s="112"/>
      <c r="C121" s="263">
        <v>16</v>
      </c>
      <c r="D121" s="264">
        <v>400</v>
      </c>
      <c r="E121" s="38" t="s">
        <v>3612</v>
      </c>
      <c r="F121" s="34">
        <f>IFERROR(_xlfn.XLOOKUP(E121,Index!$A:$A,Index!$B:$B),"")</f>
        <v>1182.17</v>
      </c>
    </row>
    <row r="122" spans="1:6" x14ac:dyDescent="0.25">
      <c r="A122" s="112"/>
      <c r="B122" s="112"/>
      <c r="C122" s="263">
        <v>18</v>
      </c>
      <c r="D122" s="264">
        <v>450</v>
      </c>
      <c r="E122" s="38" t="s">
        <v>3613</v>
      </c>
      <c r="F122" s="34">
        <f>IFERROR(_xlfn.XLOOKUP(E122,Index!$A:$A,Index!$B:$B),"")</f>
        <v>1182.17</v>
      </c>
    </row>
    <row r="123" spans="1:6" x14ac:dyDescent="0.25">
      <c r="A123" s="112"/>
      <c r="B123" s="112"/>
      <c r="C123" s="263">
        <v>20</v>
      </c>
      <c r="D123" s="264">
        <v>500</v>
      </c>
      <c r="E123" s="38" t="s">
        <v>3609</v>
      </c>
      <c r="F123" s="34">
        <f>IFERROR(_xlfn.XLOOKUP(E123,Index!$A:$A,Index!$B:$B),"")</f>
        <v>1413</v>
      </c>
    </row>
    <row r="124" spans="1:6" x14ac:dyDescent="0.25">
      <c r="A124" s="108"/>
      <c r="B124" s="108"/>
      <c r="C124" s="263">
        <v>24</v>
      </c>
      <c r="D124" s="264">
        <v>600</v>
      </c>
      <c r="E124" s="38" t="s">
        <v>3610</v>
      </c>
      <c r="F124" s="34">
        <f>IFERROR(_xlfn.XLOOKUP(E124,Index!$A:$A,Index!$B:$B),"")</f>
        <v>1413</v>
      </c>
    </row>
  </sheetData>
  <mergeCells count="11">
    <mergeCell ref="B4:D4"/>
    <mergeCell ref="B34:D34"/>
    <mergeCell ref="H4:I4"/>
    <mergeCell ref="F4:G4"/>
    <mergeCell ref="H34:I34"/>
    <mergeCell ref="F34:G34"/>
    <mergeCell ref="B60:D60"/>
    <mergeCell ref="F60:G60"/>
    <mergeCell ref="H60:I60"/>
    <mergeCell ref="C90:D90"/>
    <mergeCell ref="C78:D78"/>
  </mergeCells>
  <phoneticPr fontId="45" type="noConversion"/>
  <conditionalFormatting sqref="D79:D84">
    <cfRule type="expression" dxfId="34" priority="11">
      <formula>D79="Not a valid item #"</formula>
    </cfRule>
    <cfRule type="expression" dxfId="33" priority="12">
      <formula>D79="Not in NPSLS"</formula>
    </cfRule>
    <cfRule type="expression" dxfId="32" priority="13">
      <formula>D79="Obsolete"</formula>
    </cfRule>
    <cfRule type="expression" dxfId="31" priority="14">
      <formula>D79=""</formula>
    </cfRule>
    <cfRule type="expression" dxfId="30" priority="15">
      <formula>D79="List Price"</formula>
    </cfRule>
  </conditionalFormatting>
  <conditionalFormatting sqref="D91:D124">
    <cfRule type="expression" dxfId="29" priority="1">
      <formula>D91="Not a valid item #"</formula>
    </cfRule>
    <cfRule type="expression" dxfId="28" priority="2">
      <formula>D91="Not in NPSLS"</formula>
    </cfRule>
    <cfRule type="expression" dxfId="27" priority="3">
      <formula>D91="Obsolete"</formula>
    </cfRule>
    <cfRule type="expression" dxfId="26" priority="4">
      <formula>D91=""</formula>
    </cfRule>
    <cfRule type="expression" dxfId="25" priority="5">
      <formula>D91="List Price"</formula>
    </cfRule>
  </conditionalFormatting>
  <conditionalFormatting sqref="G5:G30 G35:G56">
    <cfRule type="expression" dxfId="24" priority="46">
      <formula>G5="Not a valid item #"</formula>
    </cfRule>
    <cfRule type="expression" dxfId="23" priority="47">
      <formula>G5="Not in NPSLS"</formula>
    </cfRule>
    <cfRule type="expression" dxfId="22" priority="48">
      <formula>G5="Obsolete"</formula>
    </cfRule>
    <cfRule type="expression" dxfId="21" priority="49">
      <formula>G5=""</formula>
    </cfRule>
    <cfRule type="expression" dxfId="20" priority="50">
      <formula>G5="List Price"</formula>
    </cfRule>
  </conditionalFormatting>
  <conditionalFormatting sqref="G61:G79">
    <cfRule type="expression" dxfId="19" priority="26">
      <formula>G61="Not a valid item #"</formula>
    </cfRule>
    <cfRule type="expression" dxfId="18" priority="27">
      <formula>G61="Not in NPSLS"</formula>
    </cfRule>
    <cfRule type="expression" dxfId="17" priority="28">
      <formula>G61="Obsolete"</formula>
    </cfRule>
    <cfRule type="expression" dxfId="16" priority="29">
      <formula>G61=""</formula>
    </cfRule>
    <cfRule type="expression" dxfId="15" priority="30">
      <formula>G61="List Price"</formula>
    </cfRule>
  </conditionalFormatting>
  <conditionalFormatting sqref="H2:H3">
    <cfRule type="expression" dxfId="14" priority="41">
      <formula>H2="Not a valid item #"</formula>
    </cfRule>
    <cfRule type="expression" dxfId="13" priority="42">
      <formula>H2="Not in NPSLS"</formula>
    </cfRule>
    <cfRule type="expression" dxfId="12" priority="43">
      <formula>H2="Obsolete"</formula>
    </cfRule>
    <cfRule type="expression" dxfId="11" priority="44">
      <formula>H2=""</formula>
    </cfRule>
    <cfRule type="expression" dxfId="10" priority="45">
      <formula>H2="List Price"</formula>
    </cfRule>
  </conditionalFormatting>
  <conditionalFormatting sqref="H32:H33">
    <cfRule type="expression" dxfId="9" priority="31">
      <formula>H32="Not a valid item #"</formula>
    </cfRule>
    <cfRule type="expression" dxfId="8" priority="32">
      <formula>H32="Not in NPSLS"</formula>
    </cfRule>
    <cfRule type="expression" dxfId="7" priority="33">
      <formula>H32="Obsolete"</formula>
    </cfRule>
    <cfRule type="expression" dxfId="6" priority="34">
      <formula>H32=""</formula>
    </cfRule>
    <cfRule type="expression" dxfId="5" priority="35">
      <formula>H32="List Price"</formula>
    </cfRule>
  </conditionalFormatting>
  <conditionalFormatting sqref="H58:H59">
    <cfRule type="expression" dxfId="4" priority="21">
      <formula>H58="Not a valid item #"</formula>
    </cfRule>
    <cfRule type="expression" dxfId="3" priority="22">
      <formula>H58="Not in NPSLS"</formula>
    </cfRule>
    <cfRule type="expression" dxfId="2" priority="23">
      <formula>H58="Obsolete"</formula>
    </cfRule>
    <cfRule type="expression" dxfId="1" priority="24">
      <formula>H58=""</formula>
    </cfRule>
    <cfRule type="expression" dxfId="0" priority="25">
      <formula>H58="List Price"</formula>
    </cfRule>
  </conditionalFormatting>
  <hyperlinks>
    <hyperlink ref="A1" location="'Table of Contents'!A1" display="Return Home" xr:uid="{2D0893C9-3E27-4475-B378-CB969CAADD9F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78A2-94A8-4294-96F5-68177511DC61}">
  <sheetPr codeName="Sheet20"/>
  <dimension ref="A2:F250"/>
  <sheetViews>
    <sheetView showGridLines="0" workbookViewId="0"/>
  </sheetViews>
  <sheetFormatPr defaultColWidth="8.85546875" defaultRowHeight="15" x14ac:dyDescent="0.25"/>
  <cols>
    <col min="1" max="1" width="34.28515625" customWidth="1"/>
    <col min="2" max="2" width="23.28515625" customWidth="1"/>
    <col min="3" max="3" width="21.85546875" customWidth="1"/>
    <col min="4" max="4" width="24.85546875" customWidth="1"/>
  </cols>
  <sheetData>
    <row r="2" spans="1:4" ht="15.75" x14ac:dyDescent="0.25">
      <c r="A2" s="48" t="s">
        <v>3174</v>
      </c>
    </row>
    <row r="5" spans="1:4" ht="15.75" x14ac:dyDescent="0.25">
      <c r="A5" s="184" t="s">
        <v>3168</v>
      </c>
    </row>
    <row r="6" spans="1:4" ht="15.75" x14ac:dyDescent="0.25">
      <c r="A6" s="48" t="s">
        <v>3175</v>
      </c>
    </row>
    <row r="7" spans="1:4" ht="24" x14ac:dyDescent="0.25">
      <c r="A7" s="125" t="s">
        <v>3177</v>
      </c>
      <c r="B7" s="223" t="s">
        <v>3176</v>
      </c>
      <c r="C7" s="223" t="s">
        <v>3170</v>
      </c>
    </row>
    <row r="8" spans="1:4" x14ac:dyDescent="0.25">
      <c r="A8" s="224" t="s">
        <v>3171</v>
      </c>
      <c r="B8" s="224" t="s">
        <v>3172</v>
      </c>
      <c r="C8" s="236">
        <v>0.05</v>
      </c>
    </row>
    <row r="9" spans="1:4" x14ac:dyDescent="0.25">
      <c r="A9" s="225" t="s">
        <v>3173</v>
      </c>
      <c r="B9" s="225" t="s">
        <v>3172</v>
      </c>
      <c r="C9" s="237">
        <v>7.0000000000000007E-2</v>
      </c>
    </row>
    <row r="12" spans="1:4" ht="15.75" x14ac:dyDescent="0.25">
      <c r="A12" s="48" t="s">
        <v>3178</v>
      </c>
    </row>
    <row r="13" spans="1:4" ht="24" x14ac:dyDescent="0.25">
      <c r="A13" s="125" t="s">
        <v>3177</v>
      </c>
      <c r="B13" s="223" t="s">
        <v>3181</v>
      </c>
      <c r="C13" s="223" t="s">
        <v>3170</v>
      </c>
    </row>
    <row r="14" spans="1:4" x14ac:dyDescent="0.25">
      <c r="A14" s="224" t="s">
        <v>3179</v>
      </c>
      <c r="B14" s="113">
        <v>0.25</v>
      </c>
      <c r="C14" s="234">
        <v>27.07</v>
      </c>
      <c r="D14" s="249"/>
    </row>
    <row r="15" spans="1:4" x14ac:dyDescent="0.25">
      <c r="A15" s="228"/>
      <c r="B15" s="113">
        <v>0.375</v>
      </c>
      <c r="C15" s="234">
        <v>27.07</v>
      </c>
      <c r="D15" s="249"/>
    </row>
    <row r="16" spans="1:4" x14ac:dyDescent="0.25">
      <c r="A16" s="112"/>
      <c r="B16" s="113">
        <v>0.5</v>
      </c>
      <c r="C16" s="234">
        <v>27.07</v>
      </c>
      <c r="D16" s="249"/>
    </row>
    <row r="17" spans="1:4" x14ac:dyDescent="0.25">
      <c r="A17" s="112"/>
      <c r="B17" s="113">
        <v>0.75</v>
      </c>
      <c r="C17" s="235">
        <v>38.74</v>
      </c>
      <c r="D17" s="249"/>
    </row>
    <row r="18" spans="1:4" x14ac:dyDescent="0.25">
      <c r="A18" s="112"/>
      <c r="B18" s="113">
        <v>1</v>
      </c>
      <c r="C18" s="235">
        <v>52.47</v>
      </c>
      <c r="D18" s="249"/>
    </row>
    <row r="19" spans="1:4" x14ac:dyDescent="0.25">
      <c r="A19" s="112"/>
      <c r="B19" s="113">
        <v>1.25</v>
      </c>
      <c r="C19" s="235">
        <v>82.03</v>
      </c>
      <c r="D19" s="249"/>
    </row>
    <row r="20" spans="1:4" x14ac:dyDescent="0.25">
      <c r="A20" s="112"/>
      <c r="B20" s="113">
        <v>1.5</v>
      </c>
      <c r="C20" s="235">
        <v>102.03</v>
      </c>
      <c r="D20" s="249"/>
    </row>
    <row r="21" spans="1:4" x14ac:dyDescent="0.25">
      <c r="A21" s="112"/>
      <c r="B21" s="113">
        <v>2</v>
      </c>
      <c r="C21" s="235">
        <v>110.78</v>
      </c>
      <c r="D21" s="249"/>
    </row>
    <row r="22" spans="1:4" x14ac:dyDescent="0.25">
      <c r="A22" s="112"/>
      <c r="B22" s="113">
        <v>2.5</v>
      </c>
      <c r="C22" s="235">
        <v>148.69999999999999</v>
      </c>
      <c r="D22" s="249"/>
    </row>
    <row r="23" spans="1:4" x14ac:dyDescent="0.25">
      <c r="A23" s="112"/>
      <c r="B23" s="113">
        <v>3</v>
      </c>
      <c r="C23" s="235">
        <v>207.43</v>
      </c>
      <c r="D23" s="249"/>
    </row>
    <row r="24" spans="1:4" x14ac:dyDescent="0.25">
      <c r="A24" s="112"/>
      <c r="B24" s="113">
        <v>4</v>
      </c>
      <c r="C24" s="235">
        <v>278.64999999999998</v>
      </c>
      <c r="D24" s="249"/>
    </row>
    <row r="25" spans="1:4" x14ac:dyDescent="0.25">
      <c r="A25" s="112"/>
      <c r="B25" s="113">
        <v>5</v>
      </c>
      <c r="C25" s="235">
        <v>447.3</v>
      </c>
      <c r="D25" s="249"/>
    </row>
    <row r="26" spans="1:4" x14ac:dyDescent="0.25">
      <c r="A26" s="112"/>
      <c r="B26" s="113">
        <v>6</v>
      </c>
      <c r="C26" s="235">
        <v>447.3</v>
      </c>
      <c r="D26" s="249"/>
    </row>
    <row r="27" spans="1:4" x14ac:dyDescent="0.25">
      <c r="A27" s="112"/>
      <c r="B27" s="113">
        <v>8</v>
      </c>
      <c r="C27" s="235">
        <v>565.6</v>
      </c>
      <c r="D27" s="249"/>
    </row>
    <row r="28" spans="1:4" x14ac:dyDescent="0.25">
      <c r="A28" s="112"/>
      <c r="B28" s="113">
        <v>10</v>
      </c>
      <c r="C28" s="235">
        <v>665.57</v>
      </c>
      <c r="D28" s="249"/>
    </row>
    <row r="29" spans="1:4" x14ac:dyDescent="0.25">
      <c r="A29" s="112"/>
      <c r="B29" s="113">
        <v>12</v>
      </c>
      <c r="C29" s="235">
        <v>832.55</v>
      </c>
      <c r="D29" s="249"/>
    </row>
    <row r="30" spans="1:4" x14ac:dyDescent="0.25">
      <c r="A30" s="112"/>
      <c r="B30" s="113">
        <v>14</v>
      </c>
      <c r="C30" s="235">
        <v>1077.04</v>
      </c>
      <c r="D30" s="249"/>
    </row>
    <row r="31" spans="1:4" x14ac:dyDescent="0.25">
      <c r="A31" s="108"/>
      <c r="B31" s="113">
        <v>16</v>
      </c>
      <c r="C31" s="235">
        <v>1777.98</v>
      </c>
      <c r="D31" s="249"/>
    </row>
    <row r="32" spans="1:4" x14ac:dyDescent="0.25">
      <c r="A32" s="224" t="s">
        <v>3180</v>
      </c>
      <c r="B32" s="113">
        <v>0.5</v>
      </c>
      <c r="C32" s="234">
        <v>34.97</v>
      </c>
      <c r="D32" s="249"/>
    </row>
    <row r="33" spans="1:4" x14ac:dyDescent="0.25">
      <c r="A33" s="228"/>
      <c r="B33" s="113">
        <v>0.75</v>
      </c>
      <c r="C33" s="234">
        <v>52.47</v>
      </c>
      <c r="D33" s="249"/>
    </row>
    <row r="34" spans="1:4" x14ac:dyDescent="0.25">
      <c r="A34" s="112"/>
      <c r="B34" s="113">
        <v>1</v>
      </c>
      <c r="C34" s="234">
        <v>65.8</v>
      </c>
      <c r="D34" s="249"/>
    </row>
    <row r="35" spans="1:4" x14ac:dyDescent="0.25">
      <c r="A35" s="112"/>
      <c r="B35" s="113">
        <v>1.25</v>
      </c>
      <c r="C35" s="235">
        <v>107.03</v>
      </c>
      <c r="D35" s="249"/>
    </row>
    <row r="36" spans="1:4" x14ac:dyDescent="0.25">
      <c r="A36" s="112"/>
      <c r="B36" s="113">
        <v>1.5</v>
      </c>
      <c r="C36" s="235">
        <v>131.19999999999999</v>
      </c>
      <c r="D36" s="249"/>
    </row>
    <row r="37" spans="1:4" x14ac:dyDescent="0.25">
      <c r="A37" s="112"/>
      <c r="B37" s="113">
        <v>2</v>
      </c>
      <c r="C37" s="235">
        <v>139.53</v>
      </c>
      <c r="D37" s="249"/>
    </row>
    <row r="38" spans="1:4" x14ac:dyDescent="0.25">
      <c r="A38" s="112"/>
      <c r="B38" s="113">
        <v>2.5</v>
      </c>
      <c r="C38" s="235">
        <v>198.67</v>
      </c>
      <c r="D38" s="249"/>
    </row>
    <row r="39" spans="1:4" x14ac:dyDescent="0.25">
      <c r="A39" s="112"/>
      <c r="B39" s="113">
        <v>3</v>
      </c>
      <c r="C39" s="235">
        <v>264.88</v>
      </c>
      <c r="D39" s="249"/>
    </row>
    <row r="40" spans="1:4" x14ac:dyDescent="0.25">
      <c r="A40" s="112"/>
      <c r="B40" s="113">
        <v>4</v>
      </c>
      <c r="C40" s="235">
        <v>359.44</v>
      </c>
      <c r="D40" s="249"/>
    </row>
    <row r="41" spans="1:4" x14ac:dyDescent="0.25">
      <c r="A41" s="112"/>
      <c r="B41" s="113">
        <v>6</v>
      </c>
      <c r="C41" s="235">
        <v>576</v>
      </c>
      <c r="D41" s="249"/>
    </row>
    <row r="42" spans="1:4" x14ac:dyDescent="0.25">
      <c r="A42" s="112"/>
      <c r="B42" s="113">
        <v>8</v>
      </c>
      <c r="C42" s="235">
        <v>741.75</v>
      </c>
      <c r="D42" s="249"/>
    </row>
    <row r="43" spans="1:4" x14ac:dyDescent="0.25">
      <c r="A43" s="112"/>
      <c r="B43" s="113">
        <v>10</v>
      </c>
      <c r="C43" s="235">
        <v>863.4</v>
      </c>
      <c r="D43" s="249"/>
    </row>
    <row r="44" spans="1:4" x14ac:dyDescent="0.25">
      <c r="A44" s="112"/>
      <c r="B44" s="113">
        <v>12</v>
      </c>
      <c r="C44" s="235">
        <v>1077.04</v>
      </c>
      <c r="D44" s="249"/>
    </row>
    <row r="45" spans="1:4" x14ac:dyDescent="0.25">
      <c r="A45" s="112"/>
      <c r="B45" s="113">
        <v>14</v>
      </c>
      <c r="C45" s="235">
        <v>1403.98</v>
      </c>
      <c r="D45" s="249"/>
    </row>
    <row r="46" spans="1:4" x14ac:dyDescent="0.25">
      <c r="A46" s="108"/>
      <c r="B46" s="113">
        <v>16</v>
      </c>
      <c r="C46" s="235">
        <v>2309.0300000000002</v>
      </c>
      <c r="D46" s="249"/>
    </row>
    <row r="48" spans="1:4" ht="15.75" x14ac:dyDescent="0.25">
      <c r="A48" s="48" t="s">
        <v>3182</v>
      </c>
    </row>
    <row r="49" spans="1:5" ht="24" x14ac:dyDescent="0.25">
      <c r="A49" s="125" t="s">
        <v>3177</v>
      </c>
      <c r="B49" s="223" t="s">
        <v>3183</v>
      </c>
      <c r="C49" s="223" t="s">
        <v>3181</v>
      </c>
      <c r="D49" s="223" t="s">
        <v>3170</v>
      </c>
    </row>
    <row r="50" spans="1:5" x14ac:dyDescent="0.25">
      <c r="A50" s="224" t="s">
        <v>3188</v>
      </c>
      <c r="B50" s="230" t="s">
        <v>3184</v>
      </c>
      <c r="C50" s="113">
        <v>0.5</v>
      </c>
      <c r="D50" s="234">
        <v>1108.28</v>
      </c>
      <c r="E50" s="249"/>
    </row>
    <row r="51" spans="1:5" x14ac:dyDescent="0.25">
      <c r="A51" s="228"/>
      <c r="B51" s="226" t="s">
        <v>3185</v>
      </c>
      <c r="C51" s="113">
        <v>0.75</v>
      </c>
      <c r="D51" s="234">
        <v>1108.28</v>
      </c>
      <c r="E51" s="249"/>
    </row>
    <row r="52" spans="1:5" x14ac:dyDescent="0.25">
      <c r="A52" s="112"/>
      <c r="B52" s="226"/>
      <c r="C52" s="113">
        <v>1</v>
      </c>
      <c r="D52" s="234">
        <v>1108.28</v>
      </c>
      <c r="E52" s="249"/>
    </row>
    <row r="53" spans="1:5" x14ac:dyDescent="0.25">
      <c r="A53" s="112"/>
      <c r="B53" s="226"/>
      <c r="C53" s="113">
        <v>1.25</v>
      </c>
      <c r="D53" s="235">
        <v>1541.43</v>
      </c>
      <c r="E53" s="249"/>
    </row>
    <row r="54" spans="1:5" x14ac:dyDescent="0.25">
      <c r="A54" s="112"/>
      <c r="B54" s="226"/>
      <c r="C54" s="113">
        <v>1.5</v>
      </c>
      <c r="D54" s="235">
        <v>1541.43</v>
      </c>
      <c r="E54" s="249"/>
    </row>
    <row r="55" spans="1:5" x14ac:dyDescent="0.25">
      <c r="A55" s="112"/>
      <c r="B55" s="226"/>
      <c r="C55" s="113">
        <v>2</v>
      </c>
      <c r="D55" s="235">
        <v>1541.43</v>
      </c>
      <c r="E55" s="249"/>
    </row>
    <row r="56" spans="1:5" x14ac:dyDescent="0.25">
      <c r="A56" s="112"/>
      <c r="B56" s="226"/>
      <c r="C56" s="113">
        <v>2.5</v>
      </c>
      <c r="D56" s="235">
        <v>2725.1</v>
      </c>
      <c r="E56" s="249"/>
    </row>
    <row r="57" spans="1:5" x14ac:dyDescent="0.25">
      <c r="A57" s="112"/>
      <c r="B57" s="226"/>
      <c r="C57" s="113">
        <v>3</v>
      </c>
      <c r="D57" s="235">
        <v>2725.1</v>
      </c>
      <c r="E57" s="249"/>
    </row>
    <row r="58" spans="1:5" x14ac:dyDescent="0.25">
      <c r="A58" s="112"/>
      <c r="B58" s="226"/>
      <c r="C58" s="113">
        <v>4</v>
      </c>
      <c r="D58" s="235">
        <v>3862.13</v>
      </c>
      <c r="E58" s="249"/>
    </row>
    <row r="59" spans="1:5" x14ac:dyDescent="0.25">
      <c r="A59" s="112"/>
      <c r="B59" s="226"/>
      <c r="C59" s="113">
        <v>5</v>
      </c>
      <c r="D59" s="235">
        <v>4589.3100000000004</v>
      </c>
      <c r="E59" s="249"/>
    </row>
    <row r="60" spans="1:5" x14ac:dyDescent="0.25">
      <c r="A60" s="112"/>
      <c r="B60" s="226"/>
      <c r="C60" s="113">
        <v>6</v>
      </c>
      <c r="D60" s="235">
        <v>4589.3100000000004</v>
      </c>
      <c r="E60" s="249"/>
    </row>
    <row r="61" spans="1:5" x14ac:dyDescent="0.25">
      <c r="A61" s="112"/>
      <c r="B61" s="226"/>
      <c r="C61" s="113">
        <v>8</v>
      </c>
      <c r="D61" s="235">
        <v>8901.23</v>
      </c>
      <c r="E61" s="249"/>
    </row>
    <row r="62" spans="1:5" x14ac:dyDescent="0.25">
      <c r="A62" s="112"/>
      <c r="B62" s="226"/>
      <c r="C62" s="113">
        <v>10</v>
      </c>
      <c r="D62" s="235">
        <v>12199.82</v>
      </c>
      <c r="E62" s="249"/>
    </row>
    <row r="63" spans="1:5" x14ac:dyDescent="0.25">
      <c r="A63" s="112"/>
      <c r="B63" s="226"/>
      <c r="C63" s="113">
        <v>12</v>
      </c>
      <c r="D63" s="235">
        <v>18385.52</v>
      </c>
      <c r="E63" s="249"/>
    </row>
    <row r="64" spans="1:5" x14ac:dyDescent="0.25">
      <c r="A64" s="112"/>
      <c r="B64" s="226"/>
      <c r="C64" s="113">
        <v>14</v>
      </c>
      <c r="D64" s="235">
        <v>20728.7</v>
      </c>
      <c r="E64" s="249"/>
    </row>
    <row r="65" spans="1:5" x14ac:dyDescent="0.25">
      <c r="A65" s="112"/>
      <c r="B65" s="226"/>
      <c r="C65" s="113">
        <v>16</v>
      </c>
      <c r="D65" s="235">
        <v>22674.98</v>
      </c>
      <c r="E65" s="249"/>
    </row>
    <row r="66" spans="1:5" x14ac:dyDescent="0.25">
      <c r="A66" s="229"/>
      <c r="B66" s="169" t="s">
        <v>3186</v>
      </c>
      <c r="C66" s="113">
        <v>0.5</v>
      </c>
      <c r="D66" s="234">
        <v>1316.53</v>
      </c>
      <c r="E66" s="249"/>
    </row>
    <row r="67" spans="1:5" x14ac:dyDescent="0.25">
      <c r="A67" s="229"/>
      <c r="B67" s="167" t="s">
        <v>3187</v>
      </c>
      <c r="C67" s="113">
        <v>0.75</v>
      </c>
      <c r="D67" s="234">
        <v>1316.53</v>
      </c>
      <c r="E67" s="249"/>
    </row>
    <row r="68" spans="1:5" x14ac:dyDescent="0.25">
      <c r="A68" s="120"/>
      <c r="B68" s="167"/>
      <c r="C68" s="113">
        <v>1</v>
      </c>
      <c r="D68" s="234">
        <v>1316.53</v>
      </c>
      <c r="E68" s="249"/>
    </row>
    <row r="69" spans="1:5" x14ac:dyDescent="0.25">
      <c r="A69" s="120"/>
      <c r="B69" s="167"/>
      <c r="C69" s="113">
        <v>1.25</v>
      </c>
      <c r="D69" s="235">
        <v>1848.82</v>
      </c>
      <c r="E69" s="249"/>
    </row>
    <row r="70" spans="1:5" x14ac:dyDescent="0.25">
      <c r="A70" s="120"/>
      <c r="B70" s="167"/>
      <c r="C70" s="113">
        <v>1.5</v>
      </c>
      <c r="D70" s="235">
        <v>1848.82</v>
      </c>
      <c r="E70" s="249"/>
    </row>
    <row r="71" spans="1:5" x14ac:dyDescent="0.25">
      <c r="A71" s="120"/>
      <c r="B71" s="167"/>
      <c r="C71" s="113">
        <v>2</v>
      </c>
      <c r="D71" s="235">
        <v>1848.82</v>
      </c>
      <c r="E71" s="249"/>
    </row>
    <row r="72" spans="1:5" x14ac:dyDescent="0.25">
      <c r="A72" s="120"/>
      <c r="B72" s="167"/>
      <c r="C72" s="113">
        <v>2.5</v>
      </c>
      <c r="D72" s="235">
        <v>3963.33</v>
      </c>
      <c r="E72" s="249"/>
    </row>
    <row r="73" spans="1:5" x14ac:dyDescent="0.25">
      <c r="A73" s="120"/>
      <c r="B73" s="167"/>
      <c r="C73" s="113">
        <v>3</v>
      </c>
      <c r="D73" s="235">
        <v>3963.33</v>
      </c>
      <c r="E73" s="249"/>
    </row>
    <row r="74" spans="1:5" x14ac:dyDescent="0.25">
      <c r="A74" s="120"/>
      <c r="B74" s="167"/>
      <c r="C74" s="113">
        <v>4</v>
      </c>
      <c r="D74" s="235">
        <v>6352.32</v>
      </c>
      <c r="E74" s="249"/>
    </row>
    <row r="75" spans="1:5" x14ac:dyDescent="0.25">
      <c r="A75" s="120"/>
      <c r="B75" s="167"/>
      <c r="C75" s="113">
        <v>5</v>
      </c>
      <c r="D75" s="235">
        <v>7888.72</v>
      </c>
      <c r="E75" s="249"/>
    </row>
    <row r="76" spans="1:5" x14ac:dyDescent="0.25">
      <c r="A76" s="120"/>
      <c r="B76" s="167"/>
      <c r="C76" s="113">
        <v>6</v>
      </c>
      <c r="D76" s="235">
        <v>7888.72</v>
      </c>
      <c r="E76" s="249"/>
    </row>
    <row r="77" spans="1:5" x14ac:dyDescent="0.25">
      <c r="A77" s="120"/>
      <c r="B77" s="167"/>
      <c r="C77" s="113">
        <v>8</v>
      </c>
      <c r="D77" s="235">
        <v>10835.38</v>
      </c>
      <c r="E77" s="249"/>
    </row>
    <row r="78" spans="1:5" x14ac:dyDescent="0.25">
      <c r="A78" s="120"/>
      <c r="B78" s="167"/>
      <c r="C78" s="113">
        <v>10</v>
      </c>
      <c r="D78" s="235">
        <v>14032.79</v>
      </c>
      <c r="E78" s="249"/>
    </row>
    <row r="79" spans="1:5" x14ac:dyDescent="0.25">
      <c r="A79" s="120"/>
      <c r="B79" s="167"/>
      <c r="C79" s="113">
        <v>12</v>
      </c>
      <c r="D79" s="235">
        <v>21156.87</v>
      </c>
      <c r="E79" s="249"/>
    </row>
    <row r="80" spans="1:5" x14ac:dyDescent="0.25">
      <c r="A80" s="120"/>
      <c r="B80" s="167"/>
      <c r="C80" s="113">
        <v>14</v>
      </c>
      <c r="D80" s="235">
        <v>36352.9</v>
      </c>
      <c r="E80" s="249"/>
    </row>
    <row r="81" spans="1:5" x14ac:dyDescent="0.25">
      <c r="A81" s="124"/>
      <c r="B81" s="170"/>
      <c r="C81" s="113">
        <v>16</v>
      </c>
      <c r="D81" s="235">
        <v>40497.42</v>
      </c>
      <c r="E81" s="249"/>
    </row>
    <row r="82" spans="1:5" x14ac:dyDescent="0.25">
      <c r="A82" s="224" t="s">
        <v>3189</v>
      </c>
      <c r="B82" s="230" t="s">
        <v>3184</v>
      </c>
      <c r="C82" s="113">
        <v>0.25</v>
      </c>
      <c r="D82" s="234">
        <v>89.98</v>
      </c>
      <c r="E82" s="249"/>
    </row>
    <row r="83" spans="1:5" x14ac:dyDescent="0.25">
      <c r="A83" s="228"/>
      <c r="B83" s="226" t="s">
        <v>3185</v>
      </c>
      <c r="C83" s="113">
        <v>0.375</v>
      </c>
      <c r="D83" s="234">
        <v>89.98</v>
      </c>
      <c r="E83" s="249"/>
    </row>
    <row r="84" spans="1:5" x14ac:dyDescent="0.25">
      <c r="A84" s="112"/>
      <c r="B84" s="226"/>
      <c r="C84" s="113">
        <v>0.5</v>
      </c>
      <c r="D84" s="234">
        <v>89.98</v>
      </c>
      <c r="E84" s="249"/>
    </row>
    <row r="85" spans="1:5" x14ac:dyDescent="0.25">
      <c r="A85" s="112"/>
      <c r="B85" s="226"/>
      <c r="C85" s="113">
        <v>0.75</v>
      </c>
      <c r="D85" s="234">
        <v>131.19999999999999</v>
      </c>
      <c r="E85" s="249"/>
    </row>
    <row r="86" spans="1:5" x14ac:dyDescent="0.25">
      <c r="A86" s="112"/>
      <c r="B86" s="226"/>
      <c r="C86" s="113">
        <v>1</v>
      </c>
      <c r="D86" s="234">
        <v>169.92</v>
      </c>
      <c r="E86" s="249"/>
    </row>
    <row r="87" spans="1:5" x14ac:dyDescent="0.25">
      <c r="A87" s="112"/>
      <c r="B87" s="226"/>
      <c r="C87" s="113">
        <v>1.25</v>
      </c>
      <c r="D87" s="235">
        <v>258.22000000000003</v>
      </c>
      <c r="E87" s="249"/>
    </row>
    <row r="88" spans="1:5" x14ac:dyDescent="0.25">
      <c r="A88" s="112"/>
      <c r="B88" s="226"/>
      <c r="C88" s="113">
        <v>1.5</v>
      </c>
      <c r="D88" s="235">
        <v>329.43</v>
      </c>
      <c r="E88" s="249"/>
    </row>
    <row r="89" spans="1:5" x14ac:dyDescent="0.25">
      <c r="A89" s="112"/>
      <c r="B89" s="226"/>
      <c r="C89" s="113">
        <v>2</v>
      </c>
      <c r="D89" s="235">
        <v>359.44</v>
      </c>
      <c r="E89" s="249"/>
    </row>
    <row r="90" spans="1:5" x14ac:dyDescent="0.25">
      <c r="A90" s="112"/>
      <c r="B90" s="226"/>
      <c r="C90" s="113">
        <v>2.5</v>
      </c>
      <c r="D90" s="235">
        <v>486.88</v>
      </c>
      <c r="E90" s="249"/>
    </row>
    <row r="91" spans="1:5" x14ac:dyDescent="0.25">
      <c r="A91" s="112"/>
      <c r="B91" s="226"/>
      <c r="C91" s="113">
        <v>3</v>
      </c>
      <c r="D91" s="235">
        <v>695.53</v>
      </c>
      <c r="E91" s="249"/>
    </row>
    <row r="92" spans="1:5" x14ac:dyDescent="0.25">
      <c r="A92" s="112"/>
      <c r="B92" s="226"/>
      <c r="C92" s="113">
        <v>4</v>
      </c>
      <c r="D92" s="235">
        <v>1520.62</v>
      </c>
      <c r="E92" s="249"/>
    </row>
    <row r="93" spans="1:5" x14ac:dyDescent="0.25">
      <c r="A93" s="112"/>
      <c r="B93" s="226"/>
      <c r="C93" s="113">
        <v>5</v>
      </c>
      <c r="D93" s="235">
        <v>2929.58</v>
      </c>
      <c r="E93" s="249"/>
    </row>
    <row r="94" spans="1:5" x14ac:dyDescent="0.25">
      <c r="A94" s="112"/>
      <c r="B94" s="226"/>
      <c r="C94" s="113">
        <v>6</v>
      </c>
      <c r="D94" s="235">
        <v>2929.58</v>
      </c>
      <c r="E94" s="249"/>
    </row>
    <row r="95" spans="1:5" x14ac:dyDescent="0.25">
      <c r="A95" s="112"/>
      <c r="B95" s="226"/>
      <c r="C95" s="113">
        <v>8</v>
      </c>
      <c r="D95" s="235">
        <v>5530.15</v>
      </c>
      <c r="E95" s="249"/>
    </row>
    <row r="96" spans="1:5" x14ac:dyDescent="0.25">
      <c r="A96" s="112"/>
      <c r="B96" s="226"/>
      <c r="C96" s="113">
        <v>10</v>
      </c>
      <c r="D96" s="235">
        <v>8442.68</v>
      </c>
      <c r="E96" s="249"/>
    </row>
    <row r="97" spans="1:5" x14ac:dyDescent="0.25">
      <c r="A97" s="112"/>
      <c r="B97" s="226"/>
      <c r="C97" s="113">
        <v>12</v>
      </c>
      <c r="D97" s="235">
        <v>9989.52</v>
      </c>
      <c r="E97" s="249"/>
    </row>
    <row r="98" spans="1:5" x14ac:dyDescent="0.25">
      <c r="A98" s="112"/>
      <c r="B98" s="226"/>
      <c r="C98" s="113">
        <v>14</v>
      </c>
      <c r="D98" s="235">
        <v>10857.9</v>
      </c>
      <c r="E98" s="249"/>
    </row>
    <row r="99" spans="1:5" x14ac:dyDescent="0.25">
      <c r="A99" s="112"/>
      <c r="B99" s="226"/>
      <c r="C99" s="113">
        <v>16</v>
      </c>
      <c r="D99" s="235">
        <v>12988.23</v>
      </c>
      <c r="E99" s="249"/>
    </row>
    <row r="100" spans="1:5" x14ac:dyDescent="0.25">
      <c r="A100" s="229"/>
      <c r="B100" s="169" t="s">
        <v>3192</v>
      </c>
      <c r="C100" s="113">
        <v>0.25</v>
      </c>
      <c r="D100" s="234">
        <v>177.42</v>
      </c>
      <c r="E100" s="249"/>
    </row>
    <row r="101" spans="1:5" x14ac:dyDescent="0.25">
      <c r="A101" s="229"/>
      <c r="B101" s="167" t="s">
        <v>3187</v>
      </c>
      <c r="C101" s="113">
        <v>0.375</v>
      </c>
      <c r="D101" s="234">
        <v>177.42</v>
      </c>
      <c r="E101" s="249"/>
    </row>
    <row r="102" spans="1:5" x14ac:dyDescent="0.25">
      <c r="A102" s="229"/>
      <c r="B102" s="167"/>
      <c r="C102" s="113">
        <v>0.5</v>
      </c>
      <c r="D102" s="234">
        <v>177.42</v>
      </c>
      <c r="E102" s="249"/>
    </row>
    <row r="103" spans="1:5" x14ac:dyDescent="0.25">
      <c r="A103" s="229"/>
      <c r="B103" s="167"/>
      <c r="C103" s="113">
        <v>0.75</v>
      </c>
      <c r="D103" s="234">
        <v>219.5</v>
      </c>
      <c r="E103" s="249"/>
    </row>
    <row r="104" spans="1:5" x14ac:dyDescent="0.25">
      <c r="A104" s="120"/>
      <c r="B104" s="167"/>
      <c r="C104" s="113">
        <v>1</v>
      </c>
      <c r="D104" s="234">
        <v>236.13</v>
      </c>
      <c r="E104" s="249"/>
    </row>
    <row r="105" spans="1:5" x14ac:dyDescent="0.25">
      <c r="A105" s="120"/>
      <c r="B105" s="167"/>
      <c r="C105" s="113">
        <v>1.25</v>
      </c>
      <c r="D105" s="235">
        <v>435.63</v>
      </c>
      <c r="E105" s="249"/>
    </row>
    <row r="106" spans="1:5" x14ac:dyDescent="0.25">
      <c r="A106" s="120"/>
      <c r="B106" s="167"/>
      <c r="C106" s="113">
        <v>1.5</v>
      </c>
      <c r="D106" s="235">
        <v>435.63</v>
      </c>
      <c r="E106" s="249"/>
    </row>
    <row r="107" spans="1:5" x14ac:dyDescent="0.25">
      <c r="A107" s="120"/>
      <c r="B107" s="167"/>
      <c r="C107" s="113">
        <v>2</v>
      </c>
      <c r="D107" s="235">
        <v>923.35</v>
      </c>
      <c r="E107" s="249"/>
    </row>
    <row r="108" spans="1:5" x14ac:dyDescent="0.25">
      <c r="A108" s="120"/>
      <c r="B108" s="167"/>
      <c r="C108" s="113">
        <v>2.5</v>
      </c>
      <c r="D108" s="235">
        <v>1403.98</v>
      </c>
      <c r="E108" s="249"/>
    </row>
    <row r="109" spans="1:5" x14ac:dyDescent="0.25">
      <c r="A109" s="120"/>
      <c r="B109" s="167"/>
      <c r="C109" s="113">
        <v>3</v>
      </c>
      <c r="D109" s="235">
        <v>1403.98</v>
      </c>
      <c r="E109" s="249"/>
    </row>
    <row r="110" spans="1:5" x14ac:dyDescent="0.25">
      <c r="A110" s="120"/>
      <c r="B110" s="167"/>
      <c r="C110" s="113">
        <v>4</v>
      </c>
      <c r="D110" s="235">
        <v>2201.15</v>
      </c>
      <c r="E110" s="249"/>
    </row>
    <row r="111" spans="1:5" x14ac:dyDescent="0.25">
      <c r="A111" s="120"/>
      <c r="B111" s="167"/>
      <c r="C111" s="113">
        <v>5</v>
      </c>
      <c r="D111" s="235">
        <v>3516</v>
      </c>
      <c r="E111" s="249"/>
    </row>
    <row r="112" spans="1:5" x14ac:dyDescent="0.25">
      <c r="A112" s="120"/>
      <c r="B112" s="167"/>
      <c r="C112" s="113">
        <v>6</v>
      </c>
      <c r="D112" s="235">
        <v>3516</v>
      </c>
      <c r="E112" s="249"/>
    </row>
    <row r="113" spans="1:5" x14ac:dyDescent="0.25">
      <c r="A113" s="120"/>
      <c r="B113" s="167"/>
      <c r="C113" s="113">
        <v>8</v>
      </c>
      <c r="D113" s="235">
        <v>7059.53</v>
      </c>
      <c r="E113" s="249"/>
    </row>
    <row r="114" spans="1:5" x14ac:dyDescent="0.25">
      <c r="A114" s="120"/>
      <c r="B114" s="167"/>
      <c r="C114" s="113">
        <v>10</v>
      </c>
      <c r="D114" s="235">
        <v>9770.4699999999993</v>
      </c>
      <c r="E114" s="249"/>
    </row>
    <row r="115" spans="1:5" x14ac:dyDescent="0.25">
      <c r="A115" s="120"/>
      <c r="B115" s="167"/>
      <c r="C115" s="113">
        <v>12</v>
      </c>
      <c r="D115" s="235">
        <v>11940.77</v>
      </c>
      <c r="E115" s="249"/>
    </row>
    <row r="116" spans="1:5" x14ac:dyDescent="0.25">
      <c r="A116" s="120"/>
      <c r="B116" s="167"/>
      <c r="C116" s="113">
        <v>14</v>
      </c>
      <c r="D116" s="235">
        <v>19615.02</v>
      </c>
      <c r="E116" s="249"/>
    </row>
    <row r="117" spans="1:5" x14ac:dyDescent="0.25">
      <c r="A117" s="124"/>
      <c r="B117" s="170"/>
      <c r="C117" s="113">
        <v>16</v>
      </c>
      <c r="D117" s="235">
        <v>21360.95</v>
      </c>
      <c r="E117" s="249"/>
    </row>
    <row r="118" spans="1:5" x14ac:dyDescent="0.25">
      <c r="A118" s="231" t="s">
        <v>3190</v>
      </c>
      <c r="B118" s="169" t="s">
        <v>3186</v>
      </c>
      <c r="C118" s="113">
        <v>0.25</v>
      </c>
      <c r="D118" s="234">
        <v>56.22</v>
      </c>
      <c r="E118" s="249"/>
    </row>
    <row r="119" spans="1:5" x14ac:dyDescent="0.25">
      <c r="B119" s="167" t="s">
        <v>3191</v>
      </c>
      <c r="C119" s="113">
        <v>0.375</v>
      </c>
      <c r="D119" s="234">
        <v>56.22</v>
      </c>
      <c r="E119" s="249"/>
    </row>
    <row r="120" spans="1:5" x14ac:dyDescent="0.25">
      <c r="B120" s="167"/>
      <c r="C120" s="113">
        <v>0.5</v>
      </c>
      <c r="D120" s="234">
        <v>56.22</v>
      </c>
      <c r="E120" s="249"/>
    </row>
    <row r="121" spans="1:5" x14ac:dyDescent="0.25">
      <c r="B121" s="167"/>
      <c r="C121" s="113">
        <v>0.75</v>
      </c>
      <c r="D121" s="234">
        <v>82.03</v>
      </c>
      <c r="E121" s="249"/>
    </row>
    <row r="122" spans="1:5" x14ac:dyDescent="0.25">
      <c r="B122" s="167"/>
      <c r="C122" s="113">
        <v>1</v>
      </c>
      <c r="D122" s="234">
        <v>110.78</v>
      </c>
      <c r="E122" s="249"/>
    </row>
    <row r="123" spans="1:5" x14ac:dyDescent="0.25">
      <c r="B123" s="167"/>
      <c r="C123" s="113">
        <v>1.25</v>
      </c>
      <c r="D123" s="235">
        <v>131.19999999999999</v>
      </c>
      <c r="E123" s="249"/>
    </row>
    <row r="124" spans="1:5" x14ac:dyDescent="0.25">
      <c r="B124" s="167"/>
      <c r="C124" s="113">
        <v>1.5</v>
      </c>
      <c r="D124" s="235">
        <v>160.77000000000001</v>
      </c>
      <c r="E124" s="249"/>
    </row>
    <row r="125" spans="1:5" x14ac:dyDescent="0.25">
      <c r="A125" s="93"/>
      <c r="B125" s="170"/>
      <c r="C125" s="113">
        <v>2</v>
      </c>
      <c r="D125" s="235">
        <v>177.42</v>
      </c>
      <c r="E125" s="249"/>
    </row>
    <row r="127" spans="1:5" ht="15.75" x14ac:dyDescent="0.25">
      <c r="A127" s="48" t="s">
        <v>3193</v>
      </c>
    </row>
    <row r="128" spans="1:5" x14ac:dyDescent="0.25">
      <c r="A128" s="125" t="s">
        <v>3194</v>
      </c>
      <c r="B128" s="223" t="s">
        <v>3196</v>
      </c>
      <c r="C128" s="125" t="s">
        <v>3169</v>
      </c>
      <c r="D128" s="233" t="s">
        <v>3198</v>
      </c>
    </row>
    <row r="129" spans="1:4" x14ac:dyDescent="0.25">
      <c r="A129" s="225" t="s">
        <v>3195</v>
      </c>
      <c r="B129" s="63" t="s">
        <v>3197</v>
      </c>
      <c r="C129" s="232">
        <v>389.83</v>
      </c>
      <c r="D129" s="249"/>
    </row>
    <row r="131" spans="1:4" ht="15.75" x14ac:dyDescent="0.25">
      <c r="A131" s="48" t="s">
        <v>3199</v>
      </c>
    </row>
    <row r="132" spans="1:4" ht="24" x14ac:dyDescent="0.25">
      <c r="A132" s="125" t="s">
        <v>3177</v>
      </c>
      <c r="B132" s="125" t="s">
        <v>3220</v>
      </c>
    </row>
    <row r="133" spans="1:4" x14ac:dyDescent="0.25">
      <c r="A133" s="225" t="s">
        <v>3200</v>
      </c>
      <c r="B133" s="238"/>
      <c r="C133" s="249">
        <f t="shared" ref="C133" si="0">ROUND(B133*1.15,2)</f>
        <v>0</v>
      </c>
    </row>
    <row r="135" spans="1:4" ht="15.75" x14ac:dyDescent="0.25">
      <c r="A135" s="48" t="s">
        <v>3215</v>
      </c>
    </row>
    <row r="136" spans="1:4" x14ac:dyDescent="0.25">
      <c r="A136" s="125" t="s">
        <v>3181</v>
      </c>
      <c r="B136" s="223" t="s">
        <v>3169</v>
      </c>
      <c r="C136" s="233" t="s">
        <v>3216</v>
      </c>
      <c r="D136" s="249"/>
    </row>
    <row r="137" spans="1:4" x14ac:dyDescent="0.25">
      <c r="A137" s="113">
        <v>0.5</v>
      </c>
      <c r="B137" s="238">
        <v>262.39999999999998</v>
      </c>
      <c r="C137" s="233" t="s">
        <v>3217</v>
      </c>
      <c r="D137" s="249"/>
    </row>
    <row r="138" spans="1:4" x14ac:dyDescent="0.25">
      <c r="A138" s="113">
        <v>0.75</v>
      </c>
      <c r="B138" s="238">
        <v>262.39999999999998</v>
      </c>
      <c r="C138" s="233" t="s">
        <v>3218</v>
      </c>
      <c r="D138" s="249"/>
    </row>
    <row r="139" spans="1:4" x14ac:dyDescent="0.25">
      <c r="A139" s="113">
        <v>1</v>
      </c>
      <c r="B139" s="238">
        <v>262.39999999999998</v>
      </c>
      <c r="C139" s="233" t="s">
        <v>3219</v>
      </c>
      <c r="D139" s="249"/>
    </row>
    <row r="140" spans="1:4" x14ac:dyDescent="0.25">
      <c r="A140" s="113">
        <v>1.25</v>
      </c>
      <c r="B140" s="238">
        <v>262.39999999999998</v>
      </c>
      <c r="D140" s="249"/>
    </row>
    <row r="141" spans="1:4" x14ac:dyDescent="0.25">
      <c r="A141" s="113">
        <v>1.5</v>
      </c>
      <c r="B141" s="238">
        <v>262.39999999999998</v>
      </c>
      <c r="D141" s="249"/>
    </row>
    <row r="142" spans="1:4" x14ac:dyDescent="0.25">
      <c r="A142" s="113">
        <v>2</v>
      </c>
      <c r="B142" s="238">
        <v>348.2</v>
      </c>
      <c r="D142" s="249"/>
    </row>
    <row r="143" spans="1:4" x14ac:dyDescent="0.25">
      <c r="A143" s="113">
        <v>2.5</v>
      </c>
      <c r="B143" s="238">
        <v>348.2</v>
      </c>
      <c r="D143" s="249"/>
    </row>
    <row r="144" spans="1:4" x14ac:dyDescent="0.25">
      <c r="A144" s="113">
        <v>3</v>
      </c>
      <c r="B144" s="238">
        <v>348.2</v>
      </c>
      <c r="D144" s="249"/>
    </row>
    <row r="145" spans="1:4" x14ac:dyDescent="0.25">
      <c r="A145" s="113">
        <v>4</v>
      </c>
      <c r="B145" s="238">
        <v>433.15</v>
      </c>
      <c r="D145" s="249"/>
    </row>
    <row r="146" spans="1:4" x14ac:dyDescent="0.25">
      <c r="A146" s="113">
        <v>5</v>
      </c>
      <c r="B146" s="238">
        <v>433.15</v>
      </c>
      <c r="D146" s="249"/>
    </row>
    <row r="147" spans="1:4" x14ac:dyDescent="0.25">
      <c r="A147" s="113">
        <v>6</v>
      </c>
      <c r="B147" s="238">
        <v>433.15</v>
      </c>
      <c r="D147" s="249"/>
    </row>
    <row r="148" spans="1:4" x14ac:dyDescent="0.25">
      <c r="A148" s="113">
        <v>8</v>
      </c>
      <c r="B148" s="238">
        <v>605.98</v>
      </c>
      <c r="D148" s="249"/>
    </row>
    <row r="149" spans="1:4" x14ac:dyDescent="0.25">
      <c r="A149" s="113">
        <v>10</v>
      </c>
      <c r="B149" s="238">
        <v>605.98</v>
      </c>
      <c r="D149" s="249"/>
    </row>
    <row r="150" spans="1:4" x14ac:dyDescent="0.25">
      <c r="A150" s="113">
        <v>12</v>
      </c>
      <c r="B150" s="238">
        <v>822.97</v>
      </c>
      <c r="D150" s="249"/>
    </row>
    <row r="151" spans="1:4" x14ac:dyDescent="0.25">
      <c r="A151" s="113">
        <v>14</v>
      </c>
      <c r="B151" s="238">
        <v>822.97</v>
      </c>
      <c r="D151" s="249"/>
    </row>
    <row r="152" spans="1:4" x14ac:dyDescent="0.25">
      <c r="A152" s="227"/>
      <c r="B152" s="242"/>
    </row>
    <row r="153" spans="1:4" ht="15.75" x14ac:dyDescent="0.25">
      <c r="A153" s="48" t="s">
        <v>3201</v>
      </c>
    </row>
    <row r="154" spans="1:4" x14ac:dyDescent="0.25">
      <c r="A154" s="240" t="s">
        <v>3204</v>
      </c>
    </row>
    <row r="155" spans="1:4" x14ac:dyDescent="0.25">
      <c r="A155" s="125" t="s">
        <v>3177</v>
      </c>
      <c r="B155" s="223" t="s">
        <v>3181</v>
      </c>
      <c r="C155" s="223" t="s">
        <v>3203</v>
      </c>
    </row>
    <row r="156" spans="1:4" x14ac:dyDescent="0.25">
      <c r="A156" s="224" t="s">
        <v>3202</v>
      </c>
      <c r="B156" s="113">
        <v>0.5</v>
      </c>
      <c r="C156" s="239">
        <v>2162.4299999999998</v>
      </c>
      <c r="D156" s="249"/>
    </row>
    <row r="157" spans="1:4" x14ac:dyDescent="0.25">
      <c r="A157" s="228"/>
      <c r="B157" s="113">
        <v>0.75</v>
      </c>
      <c r="C157" s="239">
        <v>2162.4299999999998</v>
      </c>
      <c r="D157" s="249"/>
    </row>
    <row r="158" spans="1:4" x14ac:dyDescent="0.25">
      <c r="A158" s="112"/>
      <c r="B158" s="113">
        <v>1</v>
      </c>
      <c r="C158" s="239">
        <v>2162.4299999999998</v>
      </c>
      <c r="D158" s="249"/>
    </row>
    <row r="159" spans="1:4" x14ac:dyDescent="0.25">
      <c r="A159" s="112"/>
      <c r="B159" s="113">
        <v>1.25</v>
      </c>
      <c r="C159" s="239">
        <v>2162.4299999999998</v>
      </c>
      <c r="D159" s="249"/>
    </row>
    <row r="160" spans="1:4" x14ac:dyDescent="0.25">
      <c r="A160" s="112"/>
      <c r="B160" s="113">
        <v>1.5</v>
      </c>
      <c r="C160" s="239">
        <v>2162.4299999999998</v>
      </c>
      <c r="D160" s="249"/>
    </row>
    <row r="161" spans="1:4" x14ac:dyDescent="0.25">
      <c r="A161" s="112"/>
      <c r="B161" s="113">
        <v>2</v>
      </c>
      <c r="C161" s="239">
        <v>2162.4299999999998</v>
      </c>
      <c r="D161" s="249"/>
    </row>
    <row r="162" spans="1:4" x14ac:dyDescent="0.25">
      <c r="A162" s="112"/>
      <c r="B162" s="113">
        <v>2.5</v>
      </c>
      <c r="C162" s="239">
        <v>2162.4299999999998</v>
      </c>
      <c r="D162" s="249"/>
    </row>
    <row r="163" spans="1:4" x14ac:dyDescent="0.25">
      <c r="A163" s="112"/>
      <c r="B163" s="113">
        <v>3</v>
      </c>
      <c r="C163" s="239">
        <v>2588.9</v>
      </c>
      <c r="D163" s="249"/>
    </row>
    <row r="164" spans="1:4" x14ac:dyDescent="0.25">
      <c r="A164" s="112"/>
      <c r="B164" s="113">
        <v>4</v>
      </c>
      <c r="C164" s="239">
        <v>3232.37</v>
      </c>
      <c r="D164" s="249"/>
    </row>
    <row r="165" spans="1:4" x14ac:dyDescent="0.25">
      <c r="A165" s="112"/>
      <c r="B165" s="113">
        <v>5</v>
      </c>
      <c r="C165" s="239">
        <v>4093.28</v>
      </c>
      <c r="D165" s="249"/>
    </row>
    <row r="166" spans="1:4" x14ac:dyDescent="0.25">
      <c r="A166" s="112"/>
      <c r="B166" s="113">
        <v>6</v>
      </c>
      <c r="C166" s="239">
        <v>4949.9799999999996</v>
      </c>
      <c r="D166" s="249"/>
    </row>
    <row r="167" spans="1:4" x14ac:dyDescent="0.25">
      <c r="A167" s="112"/>
      <c r="B167" s="113">
        <v>8</v>
      </c>
      <c r="C167" s="239">
        <v>6673</v>
      </c>
      <c r="D167" s="249"/>
    </row>
    <row r="168" spans="1:4" x14ac:dyDescent="0.25">
      <c r="A168" s="112"/>
      <c r="B168" s="113">
        <v>10</v>
      </c>
      <c r="C168" s="239">
        <v>8185.27</v>
      </c>
      <c r="D168" s="249"/>
    </row>
    <row r="169" spans="1:4" x14ac:dyDescent="0.25">
      <c r="A169" s="112"/>
      <c r="B169" s="113">
        <v>12</v>
      </c>
      <c r="C169" s="239">
        <v>9909.15</v>
      </c>
      <c r="D169" s="249"/>
    </row>
    <row r="170" spans="1:4" x14ac:dyDescent="0.25">
      <c r="A170" s="224" t="s">
        <v>3173</v>
      </c>
      <c r="B170" s="113">
        <v>0.5</v>
      </c>
      <c r="C170" s="239">
        <v>4309.41</v>
      </c>
      <c r="D170" s="249"/>
    </row>
    <row r="171" spans="1:4" x14ac:dyDescent="0.25">
      <c r="A171" s="228"/>
      <c r="B171" s="113">
        <v>0.75</v>
      </c>
      <c r="C171" s="239">
        <v>2162.4299999999998</v>
      </c>
      <c r="D171" s="249"/>
    </row>
    <row r="172" spans="1:4" x14ac:dyDescent="0.25">
      <c r="A172" s="112"/>
      <c r="B172" s="113">
        <v>1</v>
      </c>
      <c r="C172" s="239">
        <v>2162.4299999999998</v>
      </c>
      <c r="D172" s="249"/>
    </row>
    <row r="173" spans="1:4" x14ac:dyDescent="0.25">
      <c r="A173" s="112"/>
      <c r="B173" s="113">
        <v>1.25</v>
      </c>
      <c r="C173" s="239">
        <v>2162.4299999999998</v>
      </c>
      <c r="D173" s="249"/>
    </row>
    <row r="174" spans="1:4" x14ac:dyDescent="0.25">
      <c r="A174" s="112"/>
      <c r="B174" s="113">
        <v>1.5</v>
      </c>
      <c r="C174" s="239">
        <v>2162.4299999999998</v>
      </c>
      <c r="D174" s="249"/>
    </row>
    <row r="175" spans="1:4" x14ac:dyDescent="0.25">
      <c r="A175" s="112"/>
      <c r="B175" s="113">
        <v>2</v>
      </c>
      <c r="C175" s="239">
        <v>2162.4299999999998</v>
      </c>
      <c r="D175" s="249"/>
    </row>
    <row r="176" spans="1:4" x14ac:dyDescent="0.25">
      <c r="A176" s="112"/>
      <c r="B176" s="113">
        <v>2.5</v>
      </c>
      <c r="C176" s="239">
        <v>2162.4299999999998</v>
      </c>
      <c r="D176" s="249"/>
    </row>
    <row r="177" spans="1:6" x14ac:dyDescent="0.25">
      <c r="A177" s="112"/>
      <c r="B177" s="113">
        <v>3</v>
      </c>
      <c r="C177" s="239">
        <v>5172.3999999999996</v>
      </c>
      <c r="D177" s="249"/>
    </row>
    <row r="178" spans="1:6" x14ac:dyDescent="0.25">
      <c r="A178" s="112"/>
      <c r="B178" s="113">
        <v>4</v>
      </c>
      <c r="C178" s="239">
        <v>6462.25</v>
      </c>
      <c r="D178" s="249"/>
    </row>
    <row r="179" spans="1:6" x14ac:dyDescent="0.25">
      <c r="A179" s="112"/>
      <c r="B179" s="113">
        <v>5</v>
      </c>
      <c r="C179" s="239">
        <v>8185.27</v>
      </c>
      <c r="D179" s="249"/>
    </row>
    <row r="180" spans="1:6" x14ac:dyDescent="0.25">
      <c r="A180" s="112"/>
      <c r="B180" s="113">
        <v>6</v>
      </c>
      <c r="C180" s="239">
        <v>12538.45</v>
      </c>
      <c r="D180" s="249"/>
    </row>
    <row r="181" spans="1:6" x14ac:dyDescent="0.25">
      <c r="A181" s="112"/>
      <c r="B181" s="113">
        <v>8</v>
      </c>
      <c r="C181" s="239">
        <v>13351.86</v>
      </c>
      <c r="D181" s="249"/>
    </row>
    <row r="182" spans="1:6" x14ac:dyDescent="0.25">
      <c r="A182" s="112"/>
      <c r="B182" s="113">
        <v>10</v>
      </c>
      <c r="C182" s="239">
        <v>16365.14</v>
      </c>
      <c r="D182" s="249"/>
    </row>
    <row r="183" spans="1:6" x14ac:dyDescent="0.25">
      <c r="A183" s="108"/>
      <c r="B183" s="113">
        <v>12</v>
      </c>
      <c r="C183" s="239">
        <v>19805.37</v>
      </c>
      <c r="D183" s="249"/>
    </row>
    <row r="185" spans="1:6" ht="15.75" x14ac:dyDescent="0.25">
      <c r="A185" s="48" t="s">
        <v>3205</v>
      </c>
    </row>
    <row r="186" spans="1:6" x14ac:dyDescent="0.25">
      <c r="A186" s="240" t="s">
        <v>3206</v>
      </c>
    </row>
    <row r="187" spans="1:6" x14ac:dyDescent="0.25">
      <c r="A187" s="125" t="s">
        <v>3177</v>
      </c>
      <c r="B187" s="223" t="s">
        <v>3181</v>
      </c>
      <c r="C187" s="223" t="s">
        <v>3203</v>
      </c>
      <c r="D187" s="233" t="s">
        <v>3211</v>
      </c>
      <c r="E187" s="249"/>
      <c r="F187" s="249"/>
    </row>
    <row r="188" spans="1:6" x14ac:dyDescent="0.25">
      <c r="A188" s="224" t="s">
        <v>3189</v>
      </c>
      <c r="B188" s="113">
        <v>0.5</v>
      </c>
      <c r="C188" s="241">
        <v>519.78</v>
      </c>
      <c r="D188" s="233" t="s">
        <v>3212</v>
      </c>
      <c r="E188" s="249"/>
      <c r="F188" s="249"/>
    </row>
    <row r="189" spans="1:6" x14ac:dyDescent="0.25">
      <c r="A189" s="228"/>
      <c r="B189" s="113">
        <v>0.75</v>
      </c>
      <c r="C189" s="241">
        <v>519.78</v>
      </c>
      <c r="D189" s="233" t="s">
        <v>3213</v>
      </c>
      <c r="E189" s="249"/>
      <c r="F189" s="249"/>
    </row>
    <row r="190" spans="1:6" x14ac:dyDescent="0.25">
      <c r="A190" s="112"/>
      <c r="B190" s="113">
        <v>1</v>
      </c>
      <c r="C190" s="241">
        <v>519.78</v>
      </c>
      <c r="D190" s="233" t="s">
        <v>3214</v>
      </c>
      <c r="E190" s="249"/>
      <c r="F190" s="249"/>
    </row>
    <row r="191" spans="1:6" x14ac:dyDescent="0.25">
      <c r="A191" s="112"/>
      <c r="B191" s="113">
        <v>1.25</v>
      </c>
      <c r="C191" s="239">
        <v>652.25</v>
      </c>
      <c r="E191" s="249"/>
      <c r="F191" s="249"/>
    </row>
    <row r="192" spans="1:6" x14ac:dyDescent="0.25">
      <c r="A192" s="112"/>
      <c r="B192" s="113">
        <v>1.5</v>
      </c>
      <c r="C192" s="239">
        <v>652.25</v>
      </c>
      <c r="E192" s="249"/>
      <c r="F192" s="249"/>
    </row>
    <row r="193" spans="1:6" x14ac:dyDescent="0.25">
      <c r="A193" s="112"/>
      <c r="B193" s="113">
        <v>2</v>
      </c>
      <c r="C193" s="239">
        <v>652.25</v>
      </c>
      <c r="E193" s="249"/>
      <c r="F193" s="249"/>
    </row>
    <row r="194" spans="1:6" x14ac:dyDescent="0.25">
      <c r="A194" s="112"/>
      <c r="B194" s="113">
        <v>2.5</v>
      </c>
      <c r="C194" s="239">
        <v>779.25</v>
      </c>
      <c r="E194" s="249"/>
      <c r="F194" s="249"/>
    </row>
    <row r="195" spans="1:6" x14ac:dyDescent="0.25">
      <c r="A195" s="112"/>
      <c r="B195" s="113">
        <v>3</v>
      </c>
      <c r="C195" s="239">
        <v>779.25</v>
      </c>
      <c r="E195" s="249"/>
      <c r="F195" s="249"/>
    </row>
    <row r="196" spans="1:6" x14ac:dyDescent="0.25">
      <c r="A196" s="112"/>
      <c r="B196" s="113">
        <v>4</v>
      </c>
      <c r="C196" s="239">
        <v>1082.8699999999999</v>
      </c>
      <c r="E196" s="249"/>
      <c r="F196" s="249"/>
    </row>
    <row r="197" spans="1:6" x14ac:dyDescent="0.25">
      <c r="A197" s="112"/>
      <c r="B197" s="113">
        <v>5</v>
      </c>
      <c r="C197" s="239">
        <v>1731.77</v>
      </c>
      <c r="E197" s="249"/>
      <c r="F197" s="249"/>
    </row>
    <row r="198" spans="1:6" x14ac:dyDescent="0.25">
      <c r="A198" s="112"/>
      <c r="B198" s="113">
        <v>6</v>
      </c>
      <c r="C198" s="239">
        <v>1731.77</v>
      </c>
      <c r="E198" s="249"/>
      <c r="F198" s="249"/>
    </row>
    <row r="199" spans="1:6" x14ac:dyDescent="0.25">
      <c r="A199" s="112"/>
      <c r="B199" s="113">
        <v>8</v>
      </c>
      <c r="C199" s="239">
        <v>2698.85</v>
      </c>
      <c r="E199" s="249"/>
      <c r="F199" s="249"/>
    </row>
    <row r="200" spans="1:6" x14ac:dyDescent="0.25">
      <c r="A200" s="112"/>
      <c r="B200" s="113">
        <v>10</v>
      </c>
      <c r="C200" s="239">
        <v>25038.97</v>
      </c>
      <c r="E200" s="249"/>
      <c r="F200" s="249"/>
    </row>
    <row r="201" spans="1:6" x14ac:dyDescent="0.25">
      <c r="A201" s="120"/>
      <c r="B201" s="63">
        <v>12</v>
      </c>
      <c r="C201" s="239">
        <v>37729.03</v>
      </c>
      <c r="E201" s="249"/>
      <c r="F201" s="249"/>
    </row>
    <row r="202" spans="1:6" x14ac:dyDescent="0.25">
      <c r="B202" s="63">
        <v>14</v>
      </c>
      <c r="C202" s="239">
        <v>42538.2</v>
      </c>
      <c r="E202" s="249"/>
      <c r="F202" s="249"/>
    </row>
    <row r="203" spans="1:6" x14ac:dyDescent="0.25">
      <c r="B203" s="63">
        <v>16</v>
      </c>
      <c r="C203" s="239">
        <v>46529.85</v>
      </c>
      <c r="E203" s="249"/>
      <c r="F203" s="249"/>
    </row>
    <row r="204" spans="1:6" x14ac:dyDescent="0.25">
      <c r="A204" s="224" t="s">
        <v>3180</v>
      </c>
      <c r="B204" s="113">
        <v>0.5</v>
      </c>
      <c r="C204" s="239">
        <v>652.25</v>
      </c>
      <c r="E204" s="249"/>
      <c r="F204" s="249"/>
    </row>
    <row r="205" spans="1:6" x14ac:dyDescent="0.25">
      <c r="A205" s="228"/>
      <c r="B205" s="113">
        <v>0.75</v>
      </c>
      <c r="C205" s="239">
        <v>652.25</v>
      </c>
      <c r="E205" s="249"/>
      <c r="F205" s="249"/>
    </row>
    <row r="206" spans="1:6" x14ac:dyDescent="0.25">
      <c r="A206" s="112"/>
      <c r="B206" s="113">
        <v>1</v>
      </c>
      <c r="C206" s="239">
        <v>735.95</v>
      </c>
      <c r="E206" s="249"/>
      <c r="F206" s="249"/>
    </row>
    <row r="207" spans="1:6" x14ac:dyDescent="0.25">
      <c r="A207" s="112"/>
      <c r="B207" s="113">
        <v>1.25</v>
      </c>
      <c r="C207" s="239">
        <v>865.88</v>
      </c>
      <c r="E207" s="249"/>
      <c r="F207" s="249"/>
    </row>
    <row r="208" spans="1:6" x14ac:dyDescent="0.25">
      <c r="A208" s="112"/>
      <c r="B208" s="113">
        <v>1.5</v>
      </c>
      <c r="C208" s="239">
        <v>865.88</v>
      </c>
      <c r="E208" s="249"/>
      <c r="F208" s="249"/>
    </row>
    <row r="209" spans="1:6" x14ac:dyDescent="0.25">
      <c r="A209" s="112"/>
      <c r="B209" s="113">
        <v>2</v>
      </c>
      <c r="C209" s="239">
        <v>1082.8699999999999</v>
      </c>
      <c r="E209" s="249"/>
      <c r="F209" s="249"/>
    </row>
    <row r="210" spans="1:6" x14ac:dyDescent="0.25">
      <c r="A210" s="112"/>
      <c r="B210" s="113">
        <v>2.5</v>
      </c>
      <c r="C210" s="239">
        <v>1382.75</v>
      </c>
      <c r="E210" s="249"/>
      <c r="F210" s="249"/>
    </row>
    <row r="211" spans="1:6" x14ac:dyDescent="0.25">
      <c r="A211" s="112"/>
      <c r="B211" s="113">
        <v>3</v>
      </c>
      <c r="C211" s="239">
        <v>1382.75</v>
      </c>
      <c r="E211" s="249"/>
      <c r="F211" s="249"/>
    </row>
    <row r="212" spans="1:6" x14ac:dyDescent="0.25">
      <c r="A212" s="112"/>
      <c r="B212" s="113">
        <v>4</v>
      </c>
      <c r="C212" s="239">
        <v>1731.77</v>
      </c>
      <c r="E212" s="249"/>
      <c r="F212" s="249"/>
    </row>
    <row r="213" spans="1:6" x14ac:dyDescent="0.25">
      <c r="A213" s="112"/>
      <c r="B213" s="113">
        <v>5</v>
      </c>
      <c r="C213" s="239">
        <v>2585.9899999999998</v>
      </c>
      <c r="E213" s="249"/>
      <c r="F213" s="249"/>
    </row>
    <row r="214" spans="1:6" x14ac:dyDescent="0.25">
      <c r="A214" s="112"/>
      <c r="B214" s="113">
        <v>6</v>
      </c>
      <c r="C214" s="239">
        <v>2585.9899999999998</v>
      </c>
      <c r="E214" s="249"/>
      <c r="F214" s="249"/>
    </row>
    <row r="215" spans="1:6" x14ac:dyDescent="0.25">
      <c r="A215" s="112"/>
      <c r="B215" s="113">
        <v>8</v>
      </c>
      <c r="C215" s="239">
        <v>3882.12</v>
      </c>
      <c r="E215" s="249"/>
      <c r="F215" s="249"/>
    </row>
    <row r="216" spans="1:6" x14ac:dyDescent="0.25">
      <c r="A216" s="112"/>
      <c r="B216" s="113">
        <v>10</v>
      </c>
      <c r="C216" s="239">
        <v>25038.97</v>
      </c>
      <c r="E216" s="249"/>
      <c r="F216" s="249"/>
    </row>
    <row r="217" spans="1:6" x14ac:dyDescent="0.25">
      <c r="A217" s="112"/>
      <c r="B217" s="113">
        <v>12</v>
      </c>
      <c r="C217" s="239">
        <v>37729.03</v>
      </c>
      <c r="E217" s="249"/>
      <c r="F217" s="249"/>
    </row>
    <row r="218" spans="1:6" x14ac:dyDescent="0.25">
      <c r="B218" s="63">
        <v>14</v>
      </c>
      <c r="C218" s="239">
        <v>42538.2</v>
      </c>
      <c r="E218" s="249"/>
      <c r="F218" s="249"/>
    </row>
    <row r="219" spans="1:6" x14ac:dyDescent="0.25">
      <c r="B219" s="63">
        <v>16</v>
      </c>
      <c r="C219" s="239">
        <v>46529.85</v>
      </c>
      <c r="E219" s="249"/>
      <c r="F219" s="249"/>
    </row>
    <row r="220" spans="1:6" x14ac:dyDescent="0.25">
      <c r="A220" s="224" t="s">
        <v>3207</v>
      </c>
      <c r="B220" s="113">
        <v>2</v>
      </c>
      <c r="C220" s="239">
        <v>433.15</v>
      </c>
      <c r="E220" s="249"/>
      <c r="F220" s="249"/>
    </row>
    <row r="221" spans="1:6" x14ac:dyDescent="0.25">
      <c r="A221" s="228"/>
      <c r="B221" s="113">
        <v>2.5</v>
      </c>
      <c r="C221" s="239">
        <v>433.15</v>
      </c>
      <c r="E221" s="249"/>
      <c r="F221" s="249"/>
    </row>
    <row r="222" spans="1:6" x14ac:dyDescent="0.25">
      <c r="A222" s="112"/>
      <c r="B222" s="113">
        <v>3</v>
      </c>
      <c r="C222" s="239">
        <v>433.15</v>
      </c>
      <c r="E222" s="249"/>
      <c r="F222" s="249"/>
    </row>
    <row r="223" spans="1:6" x14ac:dyDescent="0.25">
      <c r="A223" s="112"/>
      <c r="B223" s="113">
        <v>4</v>
      </c>
      <c r="C223" s="239">
        <v>519.78</v>
      </c>
      <c r="E223" s="249"/>
      <c r="F223" s="249"/>
    </row>
    <row r="224" spans="1:6" x14ac:dyDescent="0.25">
      <c r="A224" s="112"/>
      <c r="B224" s="113">
        <v>5</v>
      </c>
      <c r="C224" s="239">
        <v>623.5</v>
      </c>
      <c r="E224" s="249"/>
      <c r="F224" s="249"/>
    </row>
    <row r="225" spans="1:6" x14ac:dyDescent="0.25">
      <c r="A225" s="112"/>
      <c r="B225" s="113">
        <v>6</v>
      </c>
      <c r="C225" s="239">
        <v>739.25</v>
      </c>
      <c r="E225" s="249"/>
      <c r="F225" s="249"/>
    </row>
    <row r="226" spans="1:6" x14ac:dyDescent="0.25">
      <c r="A226" s="112"/>
      <c r="B226" s="113">
        <v>8</v>
      </c>
      <c r="C226" s="239">
        <v>1082.8699999999999</v>
      </c>
      <c r="E226" s="249"/>
      <c r="F226" s="249"/>
    </row>
    <row r="227" spans="1:6" x14ac:dyDescent="0.25">
      <c r="A227" s="112"/>
      <c r="B227" s="113">
        <v>10</v>
      </c>
      <c r="C227" s="239">
        <v>1299.03</v>
      </c>
      <c r="E227" s="249"/>
      <c r="F227" s="249"/>
    </row>
    <row r="228" spans="1:6" x14ac:dyDescent="0.25">
      <c r="A228" s="112"/>
      <c r="B228" s="63">
        <v>12</v>
      </c>
      <c r="C228" s="239">
        <v>1731.77</v>
      </c>
      <c r="E228" s="249"/>
      <c r="F228" s="249"/>
    </row>
    <row r="229" spans="1:6" x14ac:dyDescent="0.25">
      <c r="A229" s="224" t="s">
        <v>3208</v>
      </c>
      <c r="B229" s="113">
        <v>0.5</v>
      </c>
      <c r="C229" s="239">
        <v>519.78</v>
      </c>
      <c r="E229" s="249"/>
      <c r="F229" s="249"/>
    </row>
    <row r="230" spans="1:6" x14ac:dyDescent="0.25">
      <c r="A230" s="228"/>
      <c r="B230" s="113">
        <v>0.75</v>
      </c>
      <c r="C230" s="239">
        <v>519.78</v>
      </c>
      <c r="E230" s="249"/>
      <c r="F230" s="249"/>
    </row>
    <row r="231" spans="1:6" x14ac:dyDescent="0.25">
      <c r="A231" s="112"/>
      <c r="B231" s="113">
        <v>1</v>
      </c>
      <c r="C231" s="239">
        <v>519.78</v>
      </c>
      <c r="E231" s="249"/>
      <c r="F231" s="249"/>
    </row>
    <row r="232" spans="1:6" x14ac:dyDescent="0.25">
      <c r="A232" s="112"/>
      <c r="B232" s="113">
        <v>1.25</v>
      </c>
      <c r="C232" s="239">
        <v>519.78</v>
      </c>
      <c r="E232" s="249"/>
      <c r="F232" s="249"/>
    </row>
    <row r="233" spans="1:6" x14ac:dyDescent="0.25">
      <c r="A233" s="112"/>
      <c r="B233" s="113">
        <v>1.5</v>
      </c>
      <c r="C233" s="239">
        <v>519.78</v>
      </c>
      <c r="E233" s="249"/>
      <c r="F233" s="249"/>
    </row>
    <row r="234" spans="1:6" x14ac:dyDescent="0.25">
      <c r="A234" s="112"/>
      <c r="B234" s="113">
        <v>2</v>
      </c>
      <c r="C234" s="239">
        <v>519.78</v>
      </c>
      <c r="E234" s="249"/>
      <c r="F234" s="249"/>
    </row>
    <row r="235" spans="1:6" x14ac:dyDescent="0.25">
      <c r="A235" s="224" t="s">
        <v>3209</v>
      </c>
      <c r="B235" s="113">
        <v>1</v>
      </c>
      <c r="C235" s="239">
        <v>519.78</v>
      </c>
      <c r="E235" s="249"/>
      <c r="F235" s="249"/>
    </row>
    <row r="236" spans="1:6" x14ac:dyDescent="0.25">
      <c r="A236" s="228"/>
      <c r="B236" s="113">
        <v>1.25</v>
      </c>
      <c r="C236" s="239">
        <v>519.78</v>
      </c>
      <c r="E236" s="249"/>
      <c r="F236" s="249"/>
    </row>
    <row r="237" spans="1:6" x14ac:dyDescent="0.25">
      <c r="A237" s="112"/>
      <c r="B237" s="113">
        <v>1.5</v>
      </c>
      <c r="C237" s="239">
        <v>652.25</v>
      </c>
      <c r="E237" s="249"/>
      <c r="F237" s="249"/>
    </row>
    <row r="238" spans="1:6" x14ac:dyDescent="0.25">
      <c r="A238" s="112"/>
      <c r="B238" s="113">
        <v>2</v>
      </c>
      <c r="C238" s="239">
        <v>652.25</v>
      </c>
      <c r="E238" s="249"/>
      <c r="F238" s="249"/>
    </row>
    <row r="239" spans="1:6" x14ac:dyDescent="0.25">
      <c r="A239" s="112"/>
      <c r="B239" s="113">
        <v>2.5</v>
      </c>
      <c r="C239" s="239">
        <v>779.25</v>
      </c>
      <c r="E239" s="249"/>
      <c r="F239" s="249"/>
    </row>
    <row r="240" spans="1:6" x14ac:dyDescent="0.25">
      <c r="A240" s="112"/>
      <c r="B240" s="113">
        <v>3</v>
      </c>
      <c r="C240" s="239">
        <v>865.88</v>
      </c>
      <c r="E240" s="249"/>
      <c r="F240" s="249"/>
    </row>
    <row r="241" spans="1:6" x14ac:dyDescent="0.25">
      <c r="A241" s="112"/>
      <c r="B241" s="113">
        <v>4</v>
      </c>
      <c r="C241" s="239">
        <v>1082.8699999999999</v>
      </c>
      <c r="E241" s="249"/>
      <c r="F241" s="249"/>
    </row>
    <row r="242" spans="1:6" x14ac:dyDescent="0.25">
      <c r="B242" s="63">
        <v>5</v>
      </c>
      <c r="C242" s="239">
        <v>1299.03</v>
      </c>
      <c r="E242" s="249"/>
      <c r="F242" s="249"/>
    </row>
    <row r="243" spans="1:6" x14ac:dyDescent="0.25">
      <c r="B243" s="63">
        <v>6</v>
      </c>
      <c r="C243" s="239">
        <v>1515.62</v>
      </c>
      <c r="E243" s="249"/>
      <c r="F243" s="249"/>
    </row>
    <row r="244" spans="1:6" x14ac:dyDescent="0.25">
      <c r="B244" s="63">
        <v>8</v>
      </c>
      <c r="C244" s="239">
        <v>1731.77</v>
      </c>
      <c r="E244" s="249"/>
      <c r="F244" s="249"/>
    </row>
    <row r="245" spans="1:6" x14ac:dyDescent="0.25">
      <c r="A245" s="224" t="s">
        <v>3210</v>
      </c>
      <c r="B245" s="113">
        <v>1</v>
      </c>
      <c r="C245" s="239">
        <v>779.25</v>
      </c>
      <c r="E245" s="249"/>
      <c r="F245" s="249"/>
    </row>
    <row r="246" spans="1:6" x14ac:dyDescent="0.25">
      <c r="A246" s="228"/>
      <c r="B246" s="113">
        <v>1.25</v>
      </c>
      <c r="C246" s="239">
        <v>865.88</v>
      </c>
      <c r="E246" s="249"/>
      <c r="F246" s="249"/>
    </row>
    <row r="247" spans="1:6" x14ac:dyDescent="0.25">
      <c r="A247" s="112"/>
      <c r="B247" s="113">
        <v>1.5</v>
      </c>
      <c r="C247" s="239">
        <v>1082.8699999999999</v>
      </c>
      <c r="E247" s="249"/>
      <c r="F247" s="249"/>
    </row>
    <row r="248" spans="1:6" x14ac:dyDescent="0.25">
      <c r="A248" s="112"/>
      <c r="B248" s="113">
        <v>2</v>
      </c>
      <c r="C248" s="239">
        <v>1212</v>
      </c>
      <c r="E248" s="249"/>
      <c r="F248" s="249"/>
    </row>
    <row r="249" spans="1:6" x14ac:dyDescent="0.25">
      <c r="A249" s="112"/>
      <c r="B249" s="113">
        <v>3</v>
      </c>
      <c r="C249" s="239">
        <v>1731.77</v>
      </c>
      <c r="E249" s="249"/>
      <c r="F249" s="249"/>
    </row>
    <row r="250" spans="1:6" x14ac:dyDescent="0.25">
      <c r="A250" s="108"/>
      <c r="B250" s="113">
        <v>4</v>
      </c>
      <c r="C250" s="239">
        <v>2585.9899999999998</v>
      </c>
      <c r="E250" s="249"/>
      <c r="F250" s="2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9283-811A-4AFA-A78B-19CB37430D3E}">
  <sheetPr codeName="Sheet1"/>
  <dimension ref="A1"/>
  <sheetViews>
    <sheetView showGridLines="0" workbookViewId="0">
      <selection activeCell="R14" sqref="R14"/>
    </sheetView>
  </sheetViews>
  <sheetFormatPr defaultColWidth="8.85546875"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C464-FA32-41E6-9210-984A255AAF13}">
  <sheetPr codeName="Sheet4"/>
  <dimension ref="A1:F1507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ColWidth="8.85546875" defaultRowHeight="15" x14ac:dyDescent="0.25"/>
  <cols>
    <col min="1" max="1" width="21" bestFit="1" customWidth="1"/>
    <col min="2" max="2" width="20.140625" style="199" bestFit="1" customWidth="1"/>
    <col min="3" max="3" width="50.140625" bestFit="1" customWidth="1"/>
    <col min="4" max="4" width="20.28515625" bestFit="1" customWidth="1"/>
    <col min="5" max="5" width="28.28515625" bestFit="1" customWidth="1"/>
  </cols>
  <sheetData>
    <row r="1" spans="1:6" ht="15.75" thickBot="1" x14ac:dyDescent="0.3">
      <c r="A1" s="201" t="s">
        <v>3074</v>
      </c>
      <c r="B1" s="292">
        <v>45915</v>
      </c>
    </row>
    <row r="2" spans="1:6" s="160" customFormat="1" ht="15.75" thickBot="1" x14ac:dyDescent="0.3">
      <c r="A2" s="250" t="s">
        <v>1752</v>
      </c>
      <c r="B2" s="251" t="s">
        <v>3075</v>
      </c>
      <c r="C2" s="252" t="s">
        <v>1762</v>
      </c>
      <c r="D2" s="252" t="s">
        <v>1753</v>
      </c>
      <c r="E2" s="253" t="s">
        <v>3073</v>
      </c>
      <c r="F2" s="160" t="s">
        <v>3308</v>
      </c>
    </row>
    <row r="3" spans="1:6" x14ac:dyDescent="0.25">
      <c r="A3" s="273" t="s">
        <v>3571</v>
      </c>
      <c r="B3" s="199">
        <v>460.98</v>
      </c>
      <c r="C3" t="s">
        <v>3594</v>
      </c>
      <c r="D3" t="s">
        <v>1913</v>
      </c>
      <c r="E3" s="200" t="s">
        <v>1749</v>
      </c>
      <c r="F3">
        <v>1</v>
      </c>
    </row>
    <row r="4" spans="1:6" x14ac:dyDescent="0.25">
      <c r="A4" s="273" t="s">
        <v>3572</v>
      </c>
      <c r="B4" s="199">
        <v>1240.55</v>
      </c>
      <c r="C4" t="s">
        <v>3595</v>
      </c>
      <c r="D4" t="s">
        <v>1913</v>
      </c>
      <c r="E4" s="200" t="s">
        <v>1749</v>
      </c>
      <c r="F4">
        <v>2</v>
      </c>
    </row>
    <row r="5" spans="1:6" x14ac:dyDescent="0.25">
      <c r="A5" s="273" t="s">
        <v>3573</v>
      </c>
      <c r="B5" s="199">
        <v>1460.57</v>
      </c>
      <c r="C5" t="s">
        <v>3596</v>
      </c>
      <c r="D5" t="s">
        <v>1913</v>
      </c>
      <c r="E5" s="200" t="s">
        <v>1749</v>
      </c>
      <c r="F5">
        <v>3</v>
      </c>
    </row>
    <row r="6" spans="1:6" x14ac:dyDescent="0.25">
      <c r="A6" s="273" t="s">
        <v>3574</v>
      </c>
      <c r="B6" s="199">
        <v>6.63</v>
      </c>
      <c r="C6" t="s">
        <v>3597</v>
      </c>
      <c r="D6" t="s">
        <v>1913</v>
      </c>
      <c r="E6" s="200" t="s">
        <v>1749</v>
      </c>
      <c r="F6">
        <v>4</v>
      </c>
    </row>
    <row r="7" spans="1:6" x14ac:dyDescent="0.25">
      <c r="A7" s="273" t="s">
        <v>3575</v>
      </c>
      <c r="B7" s="199">
        <v>9.44</v>
      </c>
      <c r="C7" t="s">
        <v>3598</v>
      </c>
      <c r="D7" t="s">
        <v>1913</v>
      </c>
      <c r="E7" s="200" t="s">
        <v>1749</v>
      </c>
      <c r="F7">
        <v>5</v>
      </c>
    </row>
    <row r="8" spans="1:6" x14ac:dyDescent="0.25">
      <c r="A8" t="s">
        <v>3658</v>
      </c>
      <c r="B8" s="199">
        <v>48.26</v>
      </c>
      <c r="C8" t="s">
        <v>3645</v>
      </c>
      <c r="D8" t="s">
        <v>1913</v>
      </c>
      <c r="E8" s="200" t="s">
        <v>1749</v>
      </c>
      <c r="F8">
        <v>6</v>
      </c>
    </row>
    <row r="9" spans="1:6" x14ac:dyDescent="0.25">
      <c r="A9" t="s">
        <v>3659</v>
      </c>
      <c r="B9" s="199">
        <v>66.459999999999994</v>
      </c>
      <c r="C9" t="s">
        <v>3646</v>
      </c>
      <c r="D9" t="s">
        <v>1913</v>
      </c>
      <c r="E9" s="200" t="s">
        <v>1749</v>
      </c>
      <c r="F9">
        <v>7</v>
      </c>
    </row>
    <row r="10" spans="1:6" x14ac:dyDescent="0.25">
      <c r="A10" t="s">
        <v>3660</v>
      </c>
      <c r="B10" s="199">
        <v>97.22</v>
      </c>
      <c r="C10" t="s">
        <v>3647</v>
      </c>
      <c r="D10" t="s">
        <v>1913</v>
      </c>
      <c r="E10" s="200" t="s">
        <v>1749</v>
      </c>
      <c r="F10">
        <v>8</v>
      </c>
    </row>
    <row r="11" spans="1:6" x14ac:dyDescent="0.25">
      <c r="A11" t="s">
        <v>3661</v>
      </c>
      <c r="B11" s="199">
        <v>118.22</v>
      </c>
      <c r="C11" t="s">
        <v>3648</v>
      </c>
      <c r="D11" t="s">
        <v>1913</v>
      </c>
      <c r="E11" s="200" t="s">
        <v>1749</v>
      </c>
      <c r="F11">
        <v>9</v>
      </c>
    </row>
    <row r="12" spans="1:6" x14ac:dyDescent="0.25">
      <c r="A12" t="s">
        <v>3662</v>
      </c>
      <c r="B12" s="199">
        <v>66.459999999999994</v>
      </c>
      <c r="C12" t="s">
        <v>3649</v>
      </c>
      <c r="D12" t="s">
        <v>1913</v>
      </c>
      <c r="E12" s="200" t="s">
        <v>1749</v>
      </c>
      <c r="F12">
        <v>10</v>
      </c>
    </row>
    <row r="13" spans="1:6" x14ac:dyDescent="0.25">
      <c r="A13" t="s">
        <v>3663</v>
      </c>
      <c r="B13" s="199">
        <v>97.22</v>
      </c>
      <c r="C13" t="s">
        <v>3650</v>
      </c>
      <c r="D13" t="s">
        <v>1913</v>
      </c>
      <c r="E13" s="200" t="s">
        <v>1749</v>
      </c>
      <c r="F13">
        <v>11</v>
      </c>
    </row>
    <row r="14" spans="1:6" x14ac:dyDescent="0.25">
      <c r="A14" t="s">
        <v>3664</v>
      </c>
      <c r="B14" s="199">
        <v>118.22</v>
      </c>
      <c r="C14" t="s">
        <v>3651</v>
      </c>
      <c r="D14" t="s">
        <v>1913</v>
      </c>
      <c r="E14" s="200" t="s">
        <v>1749</v>
      </c>
      <c r="F14">
        <v>12</v>
      </c>
    </row>
    <row r="15" spans="1:6" x14ac:dyDescent="0.25">
      <c r="A15" t="s">
        <v>3665</v>
      </c>
      <c r="B15" s="199">
        <v>626.76</v>
      </c>
      <c r="C15" t="s">
        <v>3654</v>
      </c>
      <c r="D15" t="s">
        <v>1913</v>
      </c>
      <c r="E15" s="200" t="s">
        <v>1749</v>
      </c>
      <c r="F15">
        <v>13</v>
      </c>
    </row>
    <row r="16" spans="1:6" x14ac:dyDescent="0.25">
      <c r="A16" t="s">
        <v>3666</v>
      </c>
      <c r="B16" s="199">
        <v>756.89</v>
      </c>
      <c r="C16" t="s">
        <v>3655</v>
      </c>
      <c r="D16" t="s">
        <v>1913</v>
      </c>
      <c r="E16" s="200" t="s">
        <v>1749</v>
      </c>
      <c r="F16">
        <v>14</v>
      </c>
    </row>
    <row r="17" spans="1:6" x14ac:dyDescent="0.25">
      <c r="A17" t="s">
        <v>3667</v>
      </c>
      <c r="B17" s="199">
        <v>968.13</v>
      </c>
      <c r="C17" t="s">
        <v>3656</v>
      </c>
      <c r="D17" t="s">
        <v>1913</v>
      </c>
      <c r="E17" s="200" t="s">
        <v>1749</v>
      </c>
      <c r="F17">
        <v>15</v>
      </c>
    </row>
    <row r="18" spans="1:6" x14ac:dyDescent="0.25">
      <c r="A18" t="s">
        <v>3668</v>
      </c>
      <c r="B18" s="199">
        <v>111.93</v>
      </c>
      <c r="C18" t="s">
        <v>3643</v>
      </c>
      <c r="D18" t="s">
        <v>1913</v>
      </c>
      <c r="E18" s="200" t="s">
        <v>1749</v>
      </c>
      <c r="F18">
        <v>16</v>
      </c>
    </row>
    <row r="19" spans="1:6" x14ac:dyDescent="0.25">
      <c r="A19" t="s">
        <v>3669</v>
      </c>
      <c r="B19" s="199">
        <v>172.07</v>
      </c>
      <c r="C19" t="s">
        <v>3644</v>
      </c>
      <c r="D19" t="s">
        <v>1913</v>
      </c>
      <c r="E19" s="200" t="s">
        <v>1749</v>
      </c>
      <c r="F19">
        <v>17</v>
      </c>
    </row>
    <row r="20" spans="1:6" x14ac:dyDescent="0.25">
      <c r="A20" t="s">
        <v>3670</v>
      </c>
      <c r="B20" s="199">
        <v>195.87</v>
      </c>
      <c r="C20" t="s">
        <v>3652</v>
      </c>
      <c r="D20" t="s">
        <v>1913</v>
      </c>
      <c r="E20" s="200" t="s">
        <v>1749</v>
      </c>
      <c r="F20">
        <v>18</v>
      </c>
    </row>
    <row r="21" spans="1:6" x14ac:dyDescent="0.25">
      <c r="A21" t="s">
        <v>3671</v>
      </c>
      <c r="B21" s="199">
        <v>235.02</v>
      </c>
      <c r="C21" t="s">
        <v>3653</v>
      </c>
      <c r="D21" t="s">
        <v>1913</v>
      </c>
      <c r="E21" s="200" t="s">
        <v>1749</v>
      </c>
      <c r="F21">
        <v>19</v>
      </c>
    </row>
    <row r="22" spans="1:6" x14ac:dyDescent="0.25">
      <c r="A22" t="s">
        <v>48</v>
      </c>
      <c r="B22" s="199">
        <v>55.23</v>
      </c>
      <c r="C22" t="s">
        <v>1763</v>
      </c>
      <c r="D22" t="s">
        <v>1764</v>
      </c>
      <c r="E22" s="200" t="s">
        <v>1754</v>
      </c>
      <c r="F22">
        <v>20</v>
      </c>
    </row>
    <row r="23" spans="1:6" x14ac:dyDescent="0.25">
      <c r="A23" t="s">
        <v>84</v>
      </c>
      <c r="B23" s="199">
        <v>39.65</v>
      </c>
      <c r="C23" t="s">
        <v>1765</v>
      </c>
      <c r="D23" t="s">
        <v>1764</v>
      </c>
      <c r="E23" s="200" t="s">
        <v>1754</v>
      </c>
      <c r="F23">
        <v>21</v>
      </c>
    </row>
    <row r="24" spans="1:6" x14ac:dyDescent="0.25">
      <c r="A24" t="s">
        <v>1518</v>
      </c>
      <c r="B24" s="199">
        <v>350.6</v>
      </c>
      <c r="C24" t="s">
        <v>1766</v>
      </c>
      <c r="D24" t="s">
        <v>1767</v>
      </c>
      <c r="E24" s="200" t="s">
        <v>1741</v>
      </c>
      <c r="F24">
        <v>22</v>
      </c>
    </row>
    <row r="25" spans="1:6" x14ac:dyDescent="0.25">
      <c r="A25" t="s">
        <v>362</v>
      </c>
      <c r="B25" s="199">
        <v>173.86</v>
      </c>
      <c r="C25" t="s">
        <v>1768</v>
      </c>
      <c r="D25" t="s">
        <v>1764</v>
      </c>
      <c r="E25" s="200" t="s">
        <v>1756</v>
      </c>
      <c r="F25">
        <v>23</v>
      </c>
    </row>
    <row r="26" spans="1:6" x14ac:dyDescent="0.25">
      <c r="A26" t="s">
        <v>388</v>
      </c>
      <c r="B26" s="199">
        <v>162.94</v>
      </c>
      <c r="C26" t="s">
        <v>1768</v>
      </c>
      <c r="D26" t="s">
        <v>1764</v>
      </c>
      <c r="E26" s="200" t="s">
        <v>1756</v>
      </c>
      <c r="F26">
        <v>24</v>
      </c>
    </row>
    <row r="27" spans="1:6" x14ac:dyDescent="0.25">
      <c r="A27" t="s">
        <v>585</v>
      </c>
      <c r="B27" s="199">
        <v>360.65</v>
      </c>
      <c r="C27" t="s">
        <v>1769</v>
      </c>
      <c r="D27" t="s">
        <v>1764</v>
      </c>
      <c r="E27" s="200" t="s">
        <v>1757</v>
      </c>
      <c r="F27">
        <v>25</v>
      </c>
    </row>
    <row r="28" spans="1:6" x14ac:dyDescent="0.25">
      <c r="A28" t="s">
        <v>620</v>
      </c>
      <c r="B28" s="199">
        <v>360.65</v>
      </c>
      <c r="C28" t="s">
        <v>1770</v>
      </c>
      <c r="D28" t="s">
        <v>1764</v>
      </c>
      <c r="E28" s="200" t="s">
        <v>1757</v>
      </c>
      <c r="F28">
        <v>26</v>
      </c>
    </row>
    <row r="29" spans="1:6" x14ac:dyDescent="0.25">
      <c r="A29" t="s">
        <v>427</v>
      </c>
      <c r="B29" s="199">
        <v>820.41</v>
      </c>
      <c r="C29" t="s">
        <v>1771</v>
      </c>
      <c r="D29" t="s">
        <v>1764</v>
      </c>
      <c r="E29" s="200" t="s">
        <v>1756</v>
      </c>
      <c r="F29">
        <v>27</v>
      </c>
    </row>
    <row r="30" spans="1:6" x14ac:dyDescent="0.25">
      <c r="A30" t="s">
        <v>656</v>
      </c>
      <c r="B30" s="199">
        <v>943.47</v>
      </c>
      <c r="C30" t="s">
        <v>1772</v>
      </c>
      <c r="D30" t="s">
        <v>1764</v>
      </c>
      <c r="E30" s="200" t="s">
        <v>1757</v>
      </c>
      <c r="F30">
        <v>28</v>
      </c>
    </row>
    <row r="31" spans="1:6" x14ac:dyDescent="0.25">
      <c r="A31" t="s">
        <v>53</v>
      </c>
      <c r="B31" s="199">
        <v>55.23</v>
      </c>
      <c r="C31" t="s">
        <v>1773</v>
      </c>
      <c r="D31" t="s">
        <v>1764</v>
      </c>
      <c r="E31" s="200" t="s">
        <v>1754</v>
      </c>
      <c r="F31">
        <v>29</v>
      </c>
    </row>
    <row r="32" spans="1:6" x14ac:dyDescent="0.25">
      <c r="A32" t="s">
        <v>85</v>
      </c>
      <c r="B32" s="199">
        <v>39.65</v>
      </c>
      <c r="C32" t="s">
        <v>1774</v>
      </c>
      <c r="D32" t="s">
        <v>1764</v>
      </c>
      <c r="E32" s="200" t="s">
        <v>1754</v>
      </c>
      <c r="F32">
        <v>30</v>
      </c>
    </row>
    <row r="33" spans="1:6" x14ac:dyDescent="0.25">
      <c r="A33" t="s">
        <v>102</v>
      </c>
      <c r="B33" s="199">
        <v>635.13</v>
      </c>
      <c r="C33" t="s">
        <v>1775</v>
      </c>
      <c r="D33" t="s">
        <v>1764</v>
      </c>
      <c r="E33" s="200" t="s">
        <v>1754</v>
      </c>
      <c r="F33">
        <v>31</v>
      </c>
    </row>
    <row r="34" spans="1:6" x14ac:dyDescent="0.25">
      <c r="A34" t="s">
        <v>1519</v>
      </c>
      <c r="B34" s="199">
        <v>350.6</v>
      </c>
      <c r="C34" t="s">
        <v>1776</v>
      </c>
      <c r="D34" t="s">
        <v>1767</v>
      </c>
      <c r="E34" s="200" t="s">
        <v>1741</v>
      </c>
      <c r="F34">
        <v>32</v>
      </c>
    </row>
    <row r="35" spans="1:6" x14ac:dyDescent="0.25">
      <c r="A35" t="s">
        <v>364</v>
      </c>
      <c r="B35" s="199">
        <v>173.86</v>
      </c>
      <c r="C35" t="s">
        <v>1777</v>
      </c>
      <c r="D35" t="s">
        <v>1764</v>
      </c>
      <c r="E35" s="200" t="s">
        <v>1756</v>
      </c>
      <c r="F35">
        <v>33</v>
      </c>
    </row>
    <row r="36" spans="1:6" x14ac:dyDescent="0.25">
      <c r="A36" t="s">
        <v>389</v>
      </c>
      <c r="B36" s="199">
        <v>162.94</v>
      </c>
      <c r="C36" t="s">
        <v>1778</v>
      </c>
      <c r="D36" t="s">
        <v>1764</v>
      </c>
      <c r="E36" s="200" t="s">
        <v>1756</v>
      </c>
      <c r="F36">
        <v>34</v>
      </c>
    </row>
    <row r="37" spans="1:6" x14ac:dyDescent="0.25">
      <c r="A37" t="s">
        <v>588</v>
      </c>
      <c r="B37" s="199">
        <v>360.65</v>
      </c>
      <c r="C37" t="s">
        <v>1779</v>
      </c>
      <c r="D37" t="s">
        <v>1764</v>
      </c>
      <c r="E37" s="200" t="s">
        <v>1757</v>
      </c>
      <c r="F37">
        <v>35</v>
      </c>
    </row>
    <row r="38" spans="1:6" x14ac:dyDescent="0.25">
      <c r="A38" t="s">
        <v>428</v>
      </c>
      <c r="B38" s="199">
        <v>820.41</v>
      </c>
      <c r="C38" t="s">
        <v>1780</v>
      </c>
      <c r="D38" t="s">
        <v>1764</v>
      </c>
      <c r="E38" s="200" t="s">
        <v>1756</v>
      </c>
      <c r="F38">
        <v>36</v>
      </c>
    </row>
    <row r="39" spans="1:6" x14ac:dyDescent="0.25">
      <c r="A39" t="s">
        <v>657</v>
      </c>
      <c r="B39" s="199">
        <v>943.47</v>
      </c>
      <c r="C39" t="s">
        <v>1781</v>
      </c>
      <c r="D39" t="s">
        <v>1764</v>
      </c>
      <c r="E39" s="200" t="s">
        <v>1757</v>
      </c>
      <c r="F39">
        <v>37</v>
      </c>
    </row>
    <row r="40" spans="1:6" x14ac:dyDescent="0.25">
      <c r="A40" t="s">
        <v>56</v>
      </c>
      <c r="B40" s="199">
        <v>55.23</v>
      </c>
      <c r="C40" t="s">
        <v>1782</v>
      </c>
      <c r="D40" t="s">
        <v>1764</v>
      </c>
      <c r="E40" s="200" t="s">
        <v>1754</v>
      </c>
      <c r="F40">
        <v>38</v>
      </c>
    </row>
    <row r="41" spans="1:6" x14ac:dyDescent="0.25">
      <c r="A41" t="s">
        <v>86</v>
      </c>
      <c r="B41" s="199">
        <v>39.65</v>
      </c>
      <c r="C41" t="s">
        <v>1783</v>
      </c>
      <c r="D41" t="s">
        <v>1764</v>
      </c>
      <c r="E41" s="200" t="s">
        <v>1754</v>
      </c>
      <c r="F41">
        <v>39</v>
      </c>
    </row>
    <row r="42" spans="1:6" x14ac:dyDescent="0.25">
      <c r="A42" t="s">
        <v>757</v>
      </c>
      <c r="B42" s="199">
        <v>478.76</v>
      </c>
      <c r="C42" t="s">
        <v>1784</v>
      </c>
      <c r="D42" t="s">
        <v>1764</v>
      </c>
      <c r="E42" s="200" t="s">
        <v>1758</v>
      </c>
      <c r="F42">
        <v>40</v>
      </c>
    </row>
    <row r="43" spans="1:6" x14ac:dyDescent="0.25">
      <c r="A43" t="s">
        <v>919</v>
      </c>
      <c r="B43" s="199">
        <v>783.02</v>
      </c>
      <c r="C43" t="s">
        <v>1785</v>
      </c>
      <c r="D43" t="s">
        <v>1764</v>
      </c>
      <c r="E43" s="200" t="s">
        <v>1759</v>
      </c>
      <c r="F43">
        <v>41</v>
      </c>
    </row>
    <row r="44" spans="1:6" x14ac:dyDescent="0.25">
      <c r="A44" t="s">
        <v>1003</v>
      </c>
      <c r="B44" s="199">
        <v>985.56</v>
      </c>
      <c r="C44" t="s">
        <v>1786</v>
      </c>
      <c r="D44" t="s">
        <v>1764</v>
      </c>
      <c r="E44" s="200" t="s">
        <v>1760</v>
      </c>
      <c r="F44">
        <v>42</v>
      </c>
    </row>
    <row r="45" spans="1:6" x14ac:dyDescent="0.25">
      <c r="A45" t="s">
        <v>103</v>
      </c>
      <c r="B45" s="199">
        <v>635.13</v>
      </c>
      <c r="C45" t="s">
        <v>1787</v>
      </c>
      <c r="D45" t="s">
        <v>1764</v>
      </c>
      <c r="E45" s="200" t="s">
        <v>1754</v>
      </c>
      <c r="F45">
        <v>43</v>
      </c>
    </row>
    <row r="46" spans="1:6" x14ac:dyDescent="0.25">
      <c r="A46" t="s">
        <v>1520</v>
      </c>
      <c r="B46" s="199">
        <v>350.6</v>
      </c>
      <c r="C46" t="s">
        <v>1788</v>
      </c>
      <c r="D46" t="s">
        <v>1767</v>
      </c>
      <c r="E46" s="200" t="s">
        <v>1741</v>
      </c>
      <c r="F46">
        <v>44</v>
      </c>
    </row>
    <row r="47" spans="1:6" x14ac:dyDescent="0.25">
      <c r="A47" t="s">
        <v>3103</v>
      </c>
      <c r="B47" s="199">
        <v>431.92</v>
      </c>
      <c r="C47" t="s">
        <v>3245</v>
      </c>
      <c r="D47" t="s">
        <v>1767</v>
      </c>
      <c r="E47" s="200" t="s">
        <v>1741</v>
      </c>
      <c r="F47">
        <v>45</v>
      </c>
    </row>
    <row r="48" spans="1:6" x14ac:dyDescent="0.25">
      <c r="A48" t="s">
        <v>3628</v>
      </c>
      <c r="B48" s="199">
        <v>569.39</v>
      </c>
      <c r="C48" t="s">
        <v>3629</v>
      </c>
      <c r="D48" t="s">
        <v>1767</v>
      </c>
      <c r="E48" s="200" t="s">
        <v>1741</v>
      </c>
      <c r="F48">
        <v>46</v>
      </c>
    </row>
    <row r="49" spans="1:6" x14ac:dyDescent="0.25">
      <c r="A49" t="s">
        <v>367</v>
      </c>
      <c r="B49" s="199">
        <v>173.86</v>
      </c>
      <c r="C49" t="s">
        <v>1789</v>
      </c>
      <c r="D49" t="s">
        <v>1764</v>
      </c>
      <c r="E49" s="200" t="s">
        <v>1756</v>
      </c>
      <c r="F49">
        <v>47</v>
      </c>
    </row>
    <row r="50" spans="1:6" x14ac:dyDescent="0.25">
      <c r="A50" t="s">
        <v>591</v>
      </c>
      <c r="B50" s="199">
        <v>379.7</v>
      </c>
      <c r="C50" t="s">
        <v>1790</v>
      </c>
      <c r="D50" t="s">
        <v>1764</v>
      </c>
      <c r="E50" s="200" t="s">
        <v>1757</v>
      </c>
      <c r="F50">
        <v>48</v>
      </c>
    </row>
    <row r="51" spans="1:6" x14ac:dyDescent="0.25">
      <c r="A51" t="s">
        <v>399</v>
      </c>
      <c r="B51" s="199">
        <v>173.86</v>
      </c>
      <c r="C51" t="s">
        <v>1791</v>
      </c>
      <c r="D51" t="s">
        <v>1764</v>
      </c>
      <c r="E51" s="200" t="s">
        <v>1756</v>
      </c>
      <c r="F51">
        <v>49</v>
      </c>
    </row>
    <row r="52" spans="1:6" x14ac:dyDescent="0.25">
      <c r="A52" t="s">
        <v>626</v>
      </c>
      <c r="B52" s="199">
        <v>379.7</v>
      </c>
      <c r="C52" t="s">
        <v>1792</v>
      </c>
      <c r="D52" t="s">
        <v>1764</v>
      </c>
      <c r="E52" s="200" t="s">
        <v>1757</v>
      </c>
      <c r="F52">
        <v>50</v>
      </c>
    </row>
    <row r="53" spans="1:6" x14ac:dyDescent="0.25">
      <c r="A53" t="s">
        <v>563</v>
      </c>
      <c r="B53" s="199">
        <v>2497.67</v>
      </c>
      <c r="C53" t="s">
        <v>1793</v>
      </c>
      <c r="D53" t="s">
        <v>1764</v>
      </c>
      <c r="E53" s="200" t="s">
        <v>1756</v>
      </c>
      <c r="F53">
        <v>51</v>
      </c>
    </row>
    <row r="54" spans="1:6" x14ac:dyDescent="0.25">
      <c r="A54" t="s">
        <v>3234</v>
      </c>
      <c r="B54" s="199">
        <v>5225.2</v>
      </c>
      <c r="C54" t="s">
        <v>3285</v>
      </c>
      <c r="D54" t="s">
        <v>1764</v>
      </c>
      <c r="E54" s="200" t="s">
        <v>1757</v>
      </c>
      <c r="F54">
        <v>52</v>
      </c>
    </row>
    <row r="55" spans="1:6" x14ac:dyDescent="0.25">
      <c r="A55" t="s">
        <v>429</v>
      </c>
      <c r="B55" s="199">
        <v>820.41</v>
      </c>
      <c r="C55" t="s">
        <v>1794</v>
      </c>
      <c r="D55" t="s">
        <v>1764</v>
      </c>
      <c r="E55" s="200" t="s">
        <v>1756</v>
      </c>
      <c r="F55">
        <v>53</v>
      </c>
    </row>
    <row r="56" spans="1:6" x14ac:dyDescent="0.25">
      <c r="A56" t="s">
        <v>3111</v>
      </c>
      <c r="B56" s="199">
        <v>4314.26</v>
      </c>
      <c r="C56" t="s">
        <v>3256</v>
      </c>
      <c r="D56" t="s">
        <v>1764</v>
      </c>
      <c r="E56" s="200" t="s">
        <v>1756</v>
      </c>
      <c r="F56">
        <v>54</v>
      </c>
    </row>
    <row r="57" spans="1:6" x14ac:dyDescent="0.25">
      <c r="A57" t="s">
        <v>658</v>
      </c>
      <c r="B57" s="199">
        <v>943.47</v>
      </c>
      <c r="C57" t="s">
        <v>1795</v>
      </c>
      <c r="D57" t="s">
        <v>1764</v>
      </c>
      <c r="E57" s="200" t="s">
        <v>1757</v>
      </c>
      <c r="F57">
        <v>55</v>
      </c>
    </row>
    <row r="58" spans="1:6" x14ac:dyDescent="0.25">
      <c r="A58" t="s">
        <v>3130</v>
      </c>
      <c r="B58" s="199">
        <v>4961.41</v>
      </c>
      <c r="C58" t="s">
        <v>3261</v>
      </c>
      <c r="D58" t="s">
        <v>1764</v>
      </c>
      <c r="E58" s="200" t="s">
        <v>1757</v>
      </c>
      <c r="F58">
        <v>56</v>
      </c>
    </row>
    <row r="59" spans="1:6" x14ac:dyDescent="0.25">
      <c r="A59" t="s">
        <v>439</v>
      </c>
      <c r="B59" s="199">
        <v>1176.55</v>
      </c>
      <c r="C59" t="s">
        <v>1796</v>
      </c>
      <c r="D59" t="s">
        <v>1764</v>
      </c>
      <c r="E59" s="200" t="s">
        <v>1756</v>
      </c>
      <c r="F59">
        <v>57</v>
      </c>
    </row>
    <row r="60" spans="1:6" x14ac:dyDescent="0.25">
      <c r="A60" t="s">
        <v>3120</v>
      </c>
      <c r="B60" s="199">
        <v>2158.83</v>
      </c>
      <c r="C60" t="s">
        <v>3257</v>
      </c>
      <c r="D60" t="s">
        <v>1764</v>
      </c>
      <c r="E60" s="200" t="s">
        <v>1756</v>
      </c>
      <c r="F60">
        <v>58</v>
      </c>
    </row>
    <row r="61" spans="1:6" x14ac:dyDescent="0.25">
      <c r="A61" t="s">
        <v>666</v>
      </c>
      <c r="B61" s="199">
        <v>1428.34</v>
      </c>
      <c r="C61" t="s">
        <v>1797</v>
      </c>
      <c r="D61" t="s">
        <v>1764</v>
      </c>
      <c r="E61" s="200" t="s">
        <v>1757</v>
      </c>
      <c r="F61">
        <v>59</v>
      </c>
    </row>
    <row r="62" spans="1:6" x14ac:dyDescent="0.25">
      <c r="A62" t="s">
        <v>3140</v>
      </c>
      <c r="B62" s="199">
        <v>2537.5100000000002</v>
      </c>
      <c r="C62" t="s">
        <v>3262</v>
      </c>
      <c r="D62" t="s">
        <v>1764</v>
      </c>
      <c r="E62" s="200" t="s">
        <v>1757</v>
      </c>
      <c r="F62">
        <v>60</v>
      </c>
    </row>
    <row r="63" spans="1:6" x14ac:dyDescent="0.25">
      <c r="A63" t="s">
        <v>448</v>
      </c>
      <c r="B63" s="199">
        <v>1207.74</v>
      </c>
      <c r="C63" t="s">
        <v>1798</v>
      </c>
      <c r="D63" t="s">
        <v>1764</v>
      </c>
      <c r="E63" s="200" t="s">
        <v>1756</v>
      </c>
      <c r="F63">
        <v>61</v>
      </c>
    </row>
    <row r="64" spans="1:6" x14ac:dyDescent="0.25">
      <c r="A64" t="s">
        <v>455</v>
      </c>
      <c r="B64" s="199">
        <v>1207.74</v>
      </c>
      <c r="C64" t="s">
        <v>1799</v>
      </c>
      <c r="D64" t="s">
        <v>1764</v>
      </c>
      <c r="E64" s="200" t="s">
        <v>1756</v>
      </c>
      <c r="F64">
        <v>62</v>
      </c>
    </row>
    <row r="65" spans="1:6" x14ac:dyDescent="0.25">
      <c r="A65" t="s">
        <v>59</v>
      </c>
      <c r="B65" s="199">
        <v>64.02</v>
      </c>
      <c r="C65" t="s">
        <v>1800</v>
      </c>
      <c r="D65" t="s">
        <v>1764</v>
      </c>
      <c r="E65" s="200" t="s">
        <v>1754</v>
      </c>
      <c r="F65">
        <v>63</v>
      </c>
    </row>
    <row r="66" spans="1:6" x14ac:dyDescent="0.25">
      <c r="A66" t="s">
        <v>87</v>
      </c>
      <c r="B66" s="199">
        <v>46.39</v>
      </c>
      <c r="C66" t="s">
        <v>1801</v>
      </c>
      <c r="D66" t="s">
        <v>1764</v>
      </c>
      <c r="E66" s="200" t="s">
        <v>1754</v>
      </c>
      <c r="F66">
        <v>64</v>
      </c>
    </row>
    <row r="67" spans="1:6" x14ac:dyDescent="0.25">
      <c r="A67" t="s">
        <v>760</v>
      </c>
      <c r="B67" s="199">
        <v>609.39</v>
      </c>
      <c r="C67" t="s">
        <v>1802</v>
      </c>
      <c r="D67" t="s">
        <v>1764</v>
      </c>
      <c r="E67" s="200" t="s">
        <v>1758</v>
      </c>
      <c r="F67">
        <v>65</v>
      </c>
    </row>
    <row r="68" spans="1:6" x14ac:dyDescent="0.25">
      <c r="A68" t="s">
        <v>920</v>
      </c>
      <c r="B68" s="199">
        <v>783.02</v>
      </c>
      <c r="C68" t="s">
        <v>1803</v>
      </c>
      <c r="D68" t="s">
        <v>1764</v>
      </c>
      <c r="E68" s="200" t="s">
        <v>1759</v>
      </c>
      <c r="F68">
        <v>66</v>
      </c>
    </row>
    <row r="69" spans="1:6" x14ac:dyDescent="0.25">
      <c r="A69" t="s">
        <v>1004</v>
      </c>
      <c r="B69" s="199">
        <v>1010.1</v>
      </c>
      <c r="C69" t="s">
        <v>1804</v>
      </c>
      <c r="D69" t="s">
        <v>1764</v>
      </c>
      <c r="E69" s="200" t="s">
        <v>1760</v>
      </c>
      <c r="F69">
        <v>67</v>
      </c>
    </row>
    <row r="70" spans="1:6" x14ac:dyDescent="0.25">
      <c r="A70" t="s">
        <v>106</v>
      </c>
      <c r="B70" s="199">
        <v>569.09</v>
      </c>
      <c r="C70" t="s">
        <v>1805</v>
      </c>
      <c r="D70" t="s">
        <v>1764</v>
      </c>
      <c r="E70" s="200" t="s">
        <v>1754</v>
      </c>
      <c r="F70">
        <v>68</v>
      </c>
    </row>
    <row r="71" spans="1:6" x14ac:dyDescent="0.25">
      <c r="A71" t="s">
        <v>1521</v>
      </c>
      <c r="B71" s="199">
        <v>365.67</v>
      </c>
      <c r="C71" t="s">
        <v>1806</v>
      </c>
      <c r="D71" t="s">
        <v>1767</v>
      </c>
      <c r="E71" s="200" t="s">
        <v>1741</v>
      </c>
      <c r="F71">
        <v>69</v>
      </c>
    </row>
    <row r="72" spans="1:6" x14ac:dyDescent="0.25">
      <c r="A72" t="s">
        <v>3104</v>
      </c>
      <c r="B72" s="199">
        <v>491.48</v>
      </c>
      <c r="C72" t="s">
        <v>3246</v>
      </c>
      <c r="D72" t="s">
        <v>1767</v>
      </c>
      <c r="E72" s="200" t="s">
        <v>1741</v>
      </c>
      <c r="F72">
        <v>70</v>
      </c>
    </row>
    <row r="73" spans="1:6" x14ac:dyDescent="0.25">
      <c r="A73" t="s">
        <v>3630</v>
      </c>
      <c r="B73" s="199">
        <v>575</v>
      </c>
      <c r="C73" t="s">
        <v>3631</v>
      </c>
      <c r="D73" t="s">
        <v>1767</v>
      </c>
      <c r="E73" s="200" t="s">
        <v>1741</v>
      </c>
      <c r="F73">
        <v>71</v>
      </c>
    </row>
    <row r="74" spans="1:6" x14ac:dyDescent="0.25">
      <c r="A74" t="s">
        <v>370</v>
      </c>
      <c r="B74" s="199">
        <v>203.57</v>
      </c>
      <c r="C74" t="s">
        <v>1807</v>
      </c>
      <c r="D74" t="s">
        <v>1764</v>
      </c>
      <c r="E74" s="200" t="s">
        <v>1756</v>
      </c>
      <c r="F74">
        <v>72</v>
      </c>
    </row>
    <row r="75" spans="1:6" x14ac:dyDescent="0.25">
      <c r="A75" t="s">
        <v>594</v>
      </c>
      <c r="B75" s="199">
        <v>464.34</v>
      </c>
      <c r="C75" t="s">
        <v>1808</v>
      </c>
      <c r="D75" t="s">
        <v>1764</v>
      </c>
      <c r="E75" s="200" t="s">
        <v>1757</v>
      </c>
      <c r="F75">
        <v>73</v>
      </c>
    </row>
    <row r="76" spans="1:6" x14ac:dyDescent="0.25">
      <c r="A76" t="s">
        <v>402</v>
      </c>
      <c r="B76" s="199">
        <v>203.57</v>
      </c>
      <c r="C76" t="s">
        <v>1809</v>
      </c>
      <c r="D76" t="s">
        <v>1764</v>
      </c>
      <c r="E76" s="200" t="s">
        <v>1756</v>
      </c>
      <c r="F76">
        <v>74</v>
      </c>
    </row>
    <row r="77" spans="1:6" x14ac:dyDescent="0.25">
      <c r="A77" t="s">
        <v>629</v>
      </c>
      <c r="B77" s="199">
        <v>464.34</v>
      </c>
      <c r="C77" t="s">
        <v>1810</v>
      </c>
      <c r="D77" t="s">
        <v>1764</v>
      </c>
      <c r="E77" s="200" t="s">
        <v>1757</v>
      </c>
      <c r="F77">
        <v>75</v>
      </c>
    </row>
    <row r="78" spans="1:6" x14ac:dyDescent="0.25">
      <c r="A78" t="s">
        <v>186</v>
      </c>
      <c r="B78" s="199">
        <v>770.09</v>
      </c>
      <c r="C78" t="s">
        <v>1811</v>
      </c>
      <c r="D78" t="s">
        <v>1764</v>
      </c>
      <c r="E78" s="200" t="s">
        <v>1754</v>
      </c>
      <c r="F78">
        <v>76</v>
      </c>
    </row>
    <row r="79" spans="1:6" x14ac:dyDescent="0.25">
      <c r="A79" t="s">
        <v>564</v>
      </c>
      <c r="B79" s="199">
        <v>3153.58</v>
      </c>
      <c r="C79" t="s">
        <v>1812</v>
      </c>
      <c r="D79" t="s">
        <v>1764</v>
      </c>
      <c r="E79" s="200" t="s">
        <v>1756</v>
      </c>
      <c r="F79">
        <v>77</v>
      </c>
    </row>
    <row r="80" spans="1:6" x14ac:dyDescent="0.25">
      <c r="A80" t="s">
        <v>1058</v>
      </c>
      <c r="B80" s="199">
        <v>4690.7</v>
      </c>
      <c r="C80" t="s">
        <v>1813</v>
      </c>
      <c r="D80" t="s">
        <v>1764</v>
      </c>
      <c r="E80" s="200" t="s">
        <v>1714</v>
      </c>
      <c r="F80">
        <v>78</v>
      </c>
    </row>
    <row r="81" spans="1:6" x14ac:dyDescent="0.25">
      <c r="A81" t="s">
        <v>1084</v>
      </c>
      <c r="B81" s="199">
        <v>8687.5400000000009</v>
      </c>
      <c r="C81" t="s">
        <v>1814</v>
      </c>
      <c r="D81" t="s">
        <v>1764</v>
      </c>
      <c r="E81" s="200" t="s">
        <v>1714</v>
      </c>
      <c r="F81">
        <v>79</v>
      </c>
    </row>
    <row r="82" spans="1:6" x14ac:dyDescent="0.25">
      <c r="A82" t="s">
        <v>430</v>
      </c>
      <c r="B82" s="199">
        <v>856.26</v>
      </c>
      <c r="C82" t="s">
        <v>1815</v>
      </c>
      <c r="D82" t="s">
        <v>1764</v>
      </c>
      <c r="E82" s="200" t="s">
        <v>1756</v>
      </c>
      <c r="F82">
        <v>80</v>
      </c>
    </row>
    <row r="83" spans="1:6" x14ac:dyDescent="0.25">
      <c r="A83" t="s">
        <v>3112</v>
      </c>
      <c r="B83" s="199">
        <v>4961.41</v>
      </c>
      <c r="C83" t="s">
        <v>3259</v>
      </c>
      <c r="D83" t="s">
        <v>1764</v>
      </c>
      <c r="E83" s="200" t="s">
        <v>1756</v>
      </c>
      <c r="F83">
        <v>81</v>
      </c>
    </row>
    <row r="84" spans="1:6" x14ac:dyDescent="0.25">
      <c r="A84" t="s">
        <v>659</v>
      </c>
      <c r="B84" s="199">
        <v>984.7</v>
      </c>
      <c r="C84" t="s">
        <v>1816</v>
      </c>
      <c r="D84" t="s">
        <v>1764</v>
      </c>
      <c r="E84" s="200" t="s">
        <v>1757</v>
      </c>
      <c r="F84">
        <v>82</v>
      </c>
    </row>
    <row r="85" spans="1:6" x14ac:dyDescent="0.25">
      <c r="A85" t="s">
        <v>3131</v>
      </c>
      <c r="B85" s="199">
        <v>5705.62</v>
      </c>
      <c r="C85" t="s">
        <v>3264</v>
      </c>
      <c r="D85" t="s">
        <v>1764</v>
      </c>
      <c r="E85" s="200" t="s">
        <v>1757</v>
      </c>
      <c r="F85">
        <v>83</v>
      </c>
    </row>
    <row r="86" spans="1:6" x14ac:dyDescent="0.25">
      <c r="A86" t="s">
        <v>440</v>
      </c>
      <c r="B86" s="199">
        <v>1223.1400000000001</v>
      </c>
      <c r="C86" t="s">
        <v>1817</v>
      </c>
      <c r="D86" t="s">
        <v>1764</v>
      </c>
      <c r="E86" s="200" t="s">
        <v>1756</v>
      </c>
      <c r="F86">
        <v>84</v>
      </c>
    </row>
    <row r="87" spans="1:6" x14ac:dyDescent="0.25">
      <c r="A87" t="s">
        <v>3121</v>
      </c>
      <c r="B87" s="199">
        <v>2372.9499999999998</v>
      </c>
      <c r="C87" t="s">
        <v>3260</v>
      </c>
      <c r="D87" t="s">
        <v>1764</v>
      </c>
      <c r="E87" s="200" t="s">
        <v>1756</v>
      </c>
      <c r="F87">
        <v>85</v>
      </c>
    </row>
    <row r="88" spans="1:6" x14ac:dyDescent="0.25">
      <c r="A88" t="s">
        <v>667</v>
      </c>
      <c r="B88" s="199">
        <v>1619.6</v>
      </c>
      <c r="C88" t="s">
        <v>1818</v>
      </c>
      <c r="D88" t="s">
        <v>1764</v>
      </c>
      <c r="E88" s="200" t="s">
        <v>1757</v>
      </c>
      <c r="F88">
        <v>86</v>
      </c>
    </row>
    <row r="89" spans="1:6" x14ac:dyDescent="0.25">
      <c r="A89" t="s">
        <v>3141</v>
      </c>
      <c r="B89" s="199">
        <v>2791.25</v>
      </c>
      <c r="C89" t="s">
        <v>3265</v>
      </c>
      <c r="D89" t="s">
        <v>1764</v>
      </c>
      <c r="E89" s="200" t="s">
        <v>1757</v>
      </c>
      <c r="F89">
        <v>87</v>
      </c>
    </row>
    <row r="90" spans="1:6" x14ac:dyDescent="0.25">
      <c r="A90" t="s">
        <v>449</v>
      </c>
      <c r="B90" s="199">
        <v>1488.32</v>
      </c>
      <c r="C90" t="s">
        <v>1819</v>
      </c>
      <c r="D90" t="s">
        <v>1764</v>
      </c>
      <c r="E90" s="200" t="s">
        <v>1756</v>
      </c>
      <c r="F90">
        <v>88</v>
      </c>
    </row>
    <row r="91" spans="1:6" x14ac:dyDescent="0.25">
      <c r="A91" t="s">
        <v>456</v>
      </c>
      <c r="B91" s="199">
        <v>1488.32</v>
      </c>
      <c r="C91" t="s">
        <v>1820</v>
      </c>
      <c r="D91" t="s">
        <v>1764</v>
      </c>
      <c r="E91" s="200" t="s">
        <v>1756</v>
      </c>
      <c r="F91">
        <v>89</v>
      </c>
    </row>
    <row r="92" spans="1:6" x14ac:dyDescent="0.25">
      <c r="A92" t="s">
        <v>1541</v>
      </c>
      <c r="B92" s="199">
        <v>2031.22</v>
      </c>
      <c r="C92" t="s">
        <v>1821</v>
      </c>
      <c r="D92" t="s">
        <v>1767</v>
      </c>
      <c r="E92" s="200" t="s">
        <v>1741</v>
      </c>
      <c r="F92">
        <v>90</v>
      </c>
    </row>
    <row r="93" spans="1:6" x14ac:dyDescent="0.25">
      <c r="A93" t="s">
        <v>3528</v>
      </c>
      <c r="B93" s="199">
        <v>3360.95</v>
      </c>
      <c r="C93" t="s">
        <v>3531</v>
      </c>
      <c r="D93" t="s">
        <v>1767</v>
      </c>
      <c r="E93" s="200" t="s">
        <v>1741</v>
      </c>
      <c r="F93">
        <v>91</v>
      </c>
    </row>
    <row r="94" spans="1:6" x14ac:dyDescent="0.25">
      <c r="A94" t="s">
        <v>1635</v>
      </c>
      <c r="B94" s="199">
        <v>4025.82</v>
      </c>
      <c r="C94" t="s">
        <v>1822</v>
      </c>
      <c r="D94" t="s">
        <v>1767</v>
      </c>
      <c r="E94" s="200" t="s">
        <v>1741</v>
      </c>
      <c r="F94">
        <v>92</v>
      </c>
    </row>
    <row r="95" spans="1:6" x14ac:dyDescent="0.25">
      <c r="A95" t="s">
        <v>62</v>
      </c>
      <c r="B95" s="199">
        <v>83.31</v>
      </c>
      <c r="C95" t="s">
        <v>1823</v>
      </c>
      <c r="D95" t="s">
        <v>1764</v>
      </c>
      <c r="E95" s="200" t="s">
        <v>1754</v>
      </c>
      <c r="F95">
        <v>93</v>
      </c>
    </row>
    <row r="96" spans="1:6" x14ac:dyDescent="0.25">
      <c r="A96" t="s">
        <v>88</v>
      </c>
      <c r="B96" s="199">
        <v>60.37</v>
      </c>
      <c r="C96" t="s">
        <v>1824</v>
      </c>
      <c r="D96" t="s">
        <v>1764</v>
      </c>
      <c r="E96" s="200" t="s">
        <v>1754</v>
      </c>
      <c r="F96">
        <v>94</v>
      </c>
    </row>
    <row r="97" spans="1:6" x14ac:dyDescent="0.25">
      <c r="A97" t="s">
        <v>763</v>
      </c>
      <c r="B97" s="199">
        <v>621.67999999999995</v>
      </c>
      <c r="C97" t="s">
        <v>1825</v>
      </c>
      <c r="D97" t="s">
        <v>1764</v>
      </c>
      <c r="E97" s="200" t="s">
        <v>1758</v>
      </c>
      <c r="F97">
        <v>95</v>
      </c>
    </row>
    <row r="98" spans="1:6" x14ac:dyDescent="0.25">
      <c r="A98" t="s">
        <v>921</v>
      </c>
      <c r="B98" s="199">
        <v>1049.57</v>
      </c>
      <c r="C98" t="s">
        <v>1826</v>
      </c>
      <c r="D98" t="s">
        <v>1764</v>
      </c>
      <c r="E98" s="200" t="s">
        <v>1759</v>
      </c>
      <c r="F98">
        <v>96</v>
      </c>
    </row>
    <row r="99" spans="1:6" x14ac:dyDescent="0.25">
      <c r="A99" t="s">
        <v>794</v>
      </c>
      <c r="B99" s="199">
        <v>920.67</v>
      </c>
      <c r="C99" t="s">
        <v>1827</v>
      </c>
      <c r="D99" t="s">
        <v>1764</v>
      </c>
      <c r="E99" s="200" t="s">
        <v>1758</v>
      </c>
      <c r="F99">
        <v>97</v>
      </c>
    </row>
    <row r="100" spans="1:6" x14ac:dyDescent="0.25">
      <c r="A100" t="s">
        <v>933</v>
      </c>
      <c r="B100" s="199">
        <v>1897.47</v>
      </c>
      <c r="C100" t="s">
        <v>1828</v>
      </c>
      <c r="D100" t="s">
        <v>1764</v>
      </c>
      <c r="E100" s="200" t="s">
        <v>1759</v>
      </c>
      <c r="F100">
        <v>98</v>
      </c>
    </row>
    <row r="101" spans="1:6" x14ac:dyDescent="0.25">
      <c r="A101" t="s">
        <v>1021</v>
      </c>
      <c r="B101" s="199">
        <v>2961.94</v>
      </c>
      <c r="C101" t="s">
        <v>1829</v>
      </c>
      <c r="D101" t="s">
        <v>1764</v>
      </c>
      <c r="E101" s="200" t="s">
        <v>1760</v>
      </c>
      <c r="F101">
        <v>99</v>
      </c>
    </row>
    <row r="102" spans="1:6" x14ac:dyDescent="0.25">
      <c r="A102" t="s">
        <v>1006</v>
      </c>
      <c r="B102" s="199">
        <v>1324.87</v>
      </c>
      <c r="C102" t="s">
        <v>1830</v>
      </c>
      <c r="D102" t="s">
        <v>1764</v>
      </c>
      <c r="E102" s="200" t="s">
        <v>1760</v>
      </c>
      <c r="F102">
        <v>100</v>
      </c>
    </row>
    <row r="103" spans="1:6" x14ac:dyDescent="0.25">
      <c r="A103" t="s">
        <v>109</v>
      </c>
      <c r="B103" s="199">
        <v>708.31</v>
      </c>
      <c r="C103" t="s">
        <v>1831</v>
      </c>
      <c r="D103" t="s">
        <v>1764</v>
      </c>
      <c r="E103" s="200" t="s">
        <v>1754</v>
      </c>
      <c r="F103">
        <v>101</v>
      </c>
    </row>
    <row r="104" spans="1:6" x14ac:dyDescent="0.25">
      <c r="A104" t="s">
        <v>1522</v>
      </c>
      <c r="B104" s="199">
        <v>380.77</v>
      </c>
      <c r="C104" t="s">
        <v>1832</v>
      </c>
      <c r="D104" t="s">
        <v>1767</v>
      </c>
      <c r="E104" s="200" t="s">
        <v>1741</v>
      </c>
      <c r="F104">
        <v>102</v>
      </c>
    </row>
    <row r="105" spans="1:6" x14ac:dyDescent="0.25">
      <c r="A105" t="s">
        <v>3105</v>
      </c>
      <c r="B105" s="199">
        <v>540.15</v>
      </c>
      <c r="C105" t="s">
        <v>3249</v>
      </c>
      <c r="D105" t="s">
        <v>1767</v>
      </c>
      <c r="E105" s="200" t="s">
        <v>1741</v>
      </c>
      <c r="F105">
        <v>103</v>
      </c>
    </row>
    <row r="106" spans="1:6" x14ac:dyDescent="0.25">
      <c r="A106" t="s">
        <v>3632</v>
      </c>
      <c r="B106" s="199">
        <v>877.19</v>
      </c>
      <c r="C106" t="s">
        <v>3633</v>
      </c>
      <c r="D106" t="s">
        <v>1767</v>
      </c>
      <c r="E106" s="200" t="s">
        <v>1741</v>
      </c>
      <c r="F106">
        <v>104</v>
      </c>
    </row>
    <row r="107" spans="1:6" x14ac:dyDescent="0.25">
      <c r="A107" t="s">
        <v>373</v>
      </c>
      <c r="B107" s="199">
        <v>267.64</v>
      </c>
      <c r="C107" t="s">
        <v>1833</v>
      </c>
      <c r="D107" t="s">
        <v>1764</v>
      </c>
      <c r="E107" s="200" t="s">
        <v>1756</v>
      </c>
      <c r="F107">
        <v>105</v>
      </c>
    </row>
    <row r="108" spans="1:6" x14ac:dyDescent="0.25">
      <c r="A108" t="s">
        <v>597</v>
      </c>
      <c r="B108" s="199">
        <v>686.23</v>
      </c>
      <c r="C108" t="s">
        <v>1834</v>
      </c>
      <c r="D108" t="s">
        <v>1764</v>
      </c>
      <c r="E108" s="200" t="s">
        <v>1757</v>
      </c>
      <c r="F108">
        <v>106</v>
      </c>
    </row>
    <row r="109" spans="1:6" x14ac:dyDescent="0.25">
      <c r="A109" t="s">
        <v>405</v>
      </c>
      <c r="B109" s="199">
        <v>267.64</v>
      </c>
      <c r="C109" t="s">
        <v>1835</v>
      </c>
      <c r="D109" t="s">
        <v>1764</v>
      </c>
      <c r="E109" s="200" t="s">
        <v>1756</v>
      </c>
      <c r="F109">
        <v>107</v>
      </c>
    </row>
    <row r="110" spans="1:6" x14ac:dyDescent="0.25">
      <c r="A110" t="s">
        <v>632</v>
      </c>
      <c r="B110" s="199">
        <v>686.23</v>
      </c>
      <c r="C110" t="s">
        <v>1836</v>
      </c>
      <c r="D110" t="s">
        <v>1764</v>
      </c>
      <c r="E110" s="200" t="s">
        <v>1757</v>
      </c>
      <c r="F110">
        <v>108</v>
      </c>
    </row>
    <row r="111" spans="1:6" x14ac:dyDescent="0.25">
      <c r="A111" t="s">
        <v>187</v>
      </c>
      <c r="B111" s="199">
        <v>770.09</v>
      </c>
      <c r="C111" t="s">
        <v>1837</v>
      </c>
      <c r="D111" t="s">
        <v>1764</v>
      </c>
      <c r="E111" s="200" t="s">
        <v>1754</v>
      </c>
      <c r="F111">
        <v>109</v>
      </c>
    </row>
    <row r="112" spans="1:6" x14ac:dyDescent="0.25">
      <c r="A112" t="s">
        <v>565</v>
      </c>
      <c r="B112" s="199">
        <v>3153.58</v>
      </c>
      <c r="C112" t="s">
        <v>1838</v>
      </c>
      <c r="D112" t="s">
        <v>1764</v>
      </c>
      <c r="E112" s="200" t="s">
        <v>1756</v>
      </c>
      <c r="F112">
        <v>110</v>
      </c>
    </row>
    <row r="113" spans="1:6" x14ac:dyDescent="0.25">
      <c r="A113" t="s">
        <v>3236</v>
      </c>
      <c r="B113" s="199">
        <v>6949.59</v>
      </c>
      <c r="C113" t="s">
        <v>3291</v>
      </c>
      <c r="D113" t="s">
        <v>1764</v>
      </c>
      <c r="E113" s="200" t="s">
        <v>1757</v>
      </c>
      <c r="F113">
        <v>111</v>
      </c>
    </row>
    <row r="114" spans="1:6" x14ac:dyDescent="0.25">
      <c r="A114" t="s">
        <v>1066</v>
      </c>
      <c r="B114" s="199">
        <v>5584.31</v>
      </c>
      <c r="C114" t="s">
        <v>1839</v>
      </c>
      <c r="D114" t="s">
        <v>1764</v>
      </c>
      <c r="E114" s="200" t="s">
        <v>1714</v>
      </c>
      <c r="F114">
        <v>112</v>
      </c>
    </row>
    <row r="115" spans="1:6" x14ac:dyDescent="0.25">
      <c r="A115" t="s">
        <v>1059</v>
      </c>
      <c r="B115" s="199">
        <v>4690.7</v>
      </c>
      <c r="C115" t="s">
        <v>1840</v>
      </c>
      <c r="D115" t="s">
        <v>1764</v>
      </c>
      <c r="E115" s="200" t="s">
        <v>1714</v>
      </c>
      <c r="F115">
        <v>113</v>
      </c>
    </row>
    <row r="116" spans="1:6" x14ac:dyDescent="0.25">
      <c r="A116" t="s">
        <v>1090</v>
      </c>
      <c r="B116" s="199">
        <v>8300.23</v>
      </c>
      <c r="C116" t="s">
        <v>1841</v>
      </c>
      <c r="D116" t="s">
        <v>1764</v>
      </c>
      <c r="E116" s="200" t="s">
        <v>1714</v>
      </c>
      <c r="F116">
        <v>114</v>
      </c>
    </row>
    <row r="117" spans="1:6" x14ac:dyDescent="0.25">
      <c r="A117" t="s">
        <v>1093</v>
      </c>
      <c r="B117" s="199">
        <v>13898.25</v>
      </c>
      <c r="C117" t="s">
        <v>1842</v>
      </c>
      <c r="D117" t="s">
        <v>1764</v>
      </c>
      <c r="E117" s="200" t="s">
        <v>1714</v>
      </c>
      <c r="F117">
        <v>115</v>
      </c>
    </row>
    <row r="118" spans="1:6" x14ac:dyDescent="0.25">
      <c r="A118" t="s">
        <v>1077</v>
      </c>
      <c r="B118" s="199">
        <v>6137.86</v>
      </c>
      <c r="C118" t="s">
        <v>1843</v>
      </c>
      <c r="D118" t="s">
        <v>1764</v>
      </c>
      <c r="E118" s="200" t="s">
        <v>1714</v>
      </c>
      <c r="F118">
        <v>116</v>
      </c>
    </row>
    <row r="119" spans="1:6" x14ac:dyDescent="0.25">
      <c r="A119" t="s">
        <v>1085</v>
      </c>
      <c r="B119" s="199">
        <v>8687.5400000000009</v>
      </c>
      <c r="C119" t="s">
        <v>1844</v>
      </c>
      <c r="D119" t="s">
        <v>1764</v>
      </c>
      <c r="E119" s="200" t="s">
        <v>1714</v>
      </c>
      <c r="F119">
        <v>117</v>
      </c>
    </row>
    <row r="120" spans="1:6" x14ac:dyDescent="0.25">
      <c r="A120" t="s">
        <v>1105</v>
      </c>
      <c r="B120" s="199">
        <v>16043.83</v>
      </c>
      <c r="C120" t="s">
        <v>1845</v>
      </c>
      <c r="D120" t="s">
        <v>1764</v>
      </c>
      <c r="E120" s="200" t="s">
        <v>1714</v>
      </c>
      <c r="F120">
        <v>118</v>
      </c>
    </row>
    <row r="121" spans="1:6" x14ac:dyDescent="0.25">
      <c r="A121" t="s">
        <v>1108</v>
      </c>
      <c r="B121" s="199">
        <v>16066.7</v>
      </c>
      <c r="C121" t="s">
        <v>1846</v>
      </c>
      <c r="D121" t="s">
        <v>1764</v>
      </c>
      <c r="E121" s="200" t="s">
        <v>1714</v>
      </c>
      <c r="F121">
        <v>119</v>
      </c>
    </row>
    <row r="122" spans="1:6" x14ac:dyDescent="0.25">
      <c r="A122" t="s">
        <v>1102</v>
      </c>
      <c r="B122" s="199">
        <v>8557.93</v>
      </c>
      <c r="C122" t="s">
        <v>1847</v>
      </c>
      <c r="D122" t="s">
        <v>1764</v>
      </c>
      <c r="E122" s="200" t="s">
        <v>1714</v>
      </c>
      <c r="F122">
        <v>120</v>
      </c>
    </row>
    <row r="123" spans="1:6" x14ac:dyDescent="0.25">
      <c r="A123" t="s">
        <v>431</v>
      </c>
      <c r="B123" s="199">
        <v>1001.12</v>
      </c>
      <c r="C123" t="s">
        <v>1848</v>
      </c>
      <c r="D123" t="s">
        <v>1764</v>
      </c>
      <c r="E123" s="200" t="s">
        <v>1756</v>
      </c>
      <c r="F123">
        <v>121</v>
      </c>
    </row>
    <row r="124" spans="1:6" x14ac:dyDescent="0.25">
      <c r="A124" t="s">
        <v>3113</v>
      </c>
      <c r="B124" s="199">
        <v>5705.62</v>
      </c>
      <c r="C124" t="s">
        <v>3266</v>
      </c>
      <c r="D124" t="s">
        <v>1764</v>
      </c>
      <c r="E124" s="200" t="s">
        <v>1756</v>
      </c>
      <c r="F124">
        <v>122</v>
      </c>
    </row>
    <row r="125" spans="1:6" x14ac:dyDescent="0.25">
      <c r="A125" t="s">
        <v>660</v>
      </c>
      <c r="B125" s="199">
        <v>1151.29</v>
      </c>
      <c r="C125" t="s">
        <v>1849</v>
      </c>
      <c r="D125" t="s">
        <v>1764</v>
      </c>
      <c r="E125" s="200" t="s">
        <v>1757</v>
      </c>
      <c r="F125">
        <v>123</v>
      </c>
    </row>
    <row r="126" spans="1:6" x14ac:dyDescent="0.25">
      <c r="A126" t="s">
        <v>3132</v>
      </c>
      <c r="B126" s="199">
        <v>6561.46</v>
      </c>
      <c r="C126" t="s">
        <v>3269</v>
      </c>
      <c r="D126" t="s">
        <v>1764</v>
      </c>
      <c r="E126" s="200" t="s">
        <v>1757</v>
      </c>
      <c r="F126">
        <v>124</v>
      </c>
    </row>
    <row r="127" spans="1:6" x14ac:dyDescent="0.25">
      <c r="A127" t="s">
        <v>441</v>
      </c>
      <c r="B127" s="199">
        <v>1428.34</v>
      </c>
      <c r="C127" t="s">
        <v>1850</v>
      </c>
      <c r="D127" t="s">
        <v>1764</v>
      </c>
      <c r="E127" s="200" t="s">
        <v>1756</v>
      </c>
      <c r="F127">
        <v>125</v>
      </c>
    </row>
    <row r="128" spans="1:6" x14ac:dyDescent="0.25">
      <c r="A128" t="s">
        <v>3122</v>
      </c>
      <c r="B128" s="199">
        <v>2696.12</v>
      </c>
      <c r="C128" t="s">
        <v>3263</v>
      </c>
      <c r="D128" t="s">
        <v>1764</v>
      </c>
      <c r="E128" s="200" t="s">
        <v>1756</v>
      </c>
      <c r="F128">
        <v>126</v>
      </c>
    </row>
    <row r="129" spans="1:6" x14ac:dyDescent="0.25">
      <c r="A129" t="s">
        <v>668</v>
      </c>
      <c r="B129" s="199">
        <v>2061.6799999999998</v>
      </c>
      <c r="C129" t="s">
        <v>1851</v>
      </c>
      <c r="D129" t="s">
        <v>1764</v>
      </c>
      <c r="E129" s="200" t="s">
        <v>1757</v>
      </c>
      <c r="F129">
        <v>127</v>
      </c>
    </row>
    <row r="130" spans="1:6" x14ac:dyDescent="0.25">
      <c r="A130" t="s">
        <v>3142</v>
      </c>
      <c r="B130" s="199">
        <v>3167.92</v>
      </c>
      <c r="C130" t="s">
        <v>3270</v>
      </c>
      <c r="D130" t="s">
        <v>1764</v>
      </c>
      <c r="E130" s="200" t="s">
        <v>1757</v>
      </c>
      <c r="F130">
        <v>128</v>
      </c>
    </row>
    <row r="131" spans="1:6" x14ac:dyDescent="0.25">
      <c r="A131" t="s">
        <v>450</v>
      </c>
      <c r="B131" s="199">
        <v>1929.06</v>
      </c>
      <c r="C131" t="s">
        <v>1852</v>
      </c>
      <c r="D131" t="s">
        <v>1764</v>
      </c>
      <c r="E131" s="200" t="s">
        <v>1756</v>
      </c>
      <c r="F131">
        <v>129</v>
      </c>
    </row>
    <row r="132" spans="1:6" x14ac:dyDescent="0.25">
      <c r="A132" t="s">
        <v>457</v>
      </c>
      <c r="B132" s="199">
        <v>1929.06</v>
      </c>
      <c r="C132" t="s">
        <v>1853</v>
      </c>
      <c r="D132" t="s">
        <v>1764</v>
      </c>
      <c r="E132" s="200" t="s">
        <v>1756</v>
      </c>
      <c r="F132">
        <v>130</v>
      </c>
    </row>
    <row r="133" spans="1:6" x14ac:dyDescent="0.25">
      <c r="A133" t="s">
        <v>1625</v>
      </c>
      <c r="B133" s="199">
        <v>2796.73</v>
      </c>
      <c r="C133" t="s">
        <v>1854</v>
      </c>
      <c r="D133" t="s">
        <v>1767</v>
      </c>
      <c r="E133" s="200" t="s">
        <v>1741</v>
      </c>
      <c r="F133">
        <v>131</v>
      </c>
    </row>
    <row r="134" spans="1:6" x14ac:dyDescent="0.25">
      <c r="A134" t="s">
        <v>65</v>
      </c>
      <c r="B134" s="199">
        <v>117.07</v>
      </c>
      <c r="C134" t="s">
        <v>1855</v>
      </c>
      <c r="D134" t="s">
        <v>1764</v>
      </c>
      <c r="E134" s="200" t="s">
        <v>1754</v>
      </c>
      <c r="F134">
        <v>132</v>
      </c>
    </row>
    <row r="135" spans="1:6" x14ac:dyDescent="0.25">
      <c r="A135" t="s">
        <v>89</v>
      </c>
      <c r="B135" s="199">
        <v>83.8</v>
      </c>
      <c r="C135" t="s">
        <v>1856</v>
      </c>
      <c r="D135" t="s">
        <v>1764</v>
      </c>
      <c r="E135" s="200" t="s">
        <v>1754</v>
      </c>
      <c r="F135">
        <v>133</v>
      </c>
    </row>
    <row r="136" spans="1:6" x14ac:dyDescent="0.25">
      <c r="A136" t="s">
        <v>765</v>
      </c>
      <c r="B136" s="199">
        <v>811.09</v>
      </c>
      <c r="C136" t="s">
        <v>1857</v>
      </c>
      <c r="D136" t="s">
        <v>1764</v>
      </c>
      <c r="E136" s="200" t="s">
        <v>1758</v>
      </c>
      <c r="F136">
        <v>134</v>
      </c>
    </row>
    <row r="137" spans="1:6" x14ac:dyDescent="0.25">
      <c r="A137" t="s">
        <v>797</v>
      </c>
      <c r="B137" s="199">
        <v>1149.54</v>
      </c>
      <c r="C137" t="s">
        <v>1858</v>
      </c>
      <c r="D137" t="s">
        <v>1764</v>
      </c>
      <c r="E137" s="200" t="s">
        <v>1758</v>
      </c>
      <c r="F137">
        <v>135</v>
      </c>
    </row>
    <row r="138" spans="1:6" x14ac:dyDescent="0.25">
      <c r="A138" t="s">
        <v>924</v>
      </c>
      <c r="B138" s="199">
        <v>1561.64</v>
      </c>
      <c r="C138" t="s">
        <v>1859</v>
      </c>
      <c r="D138" t="s">
        <v>1764</v>
      </c>
      <c r="E138" s="200" t="s">
        <v>1759</v>
      </c>
      <c r="F138">
        <v>136</v>
      </c>
    </row>
    <row r="139" spans="1:6" x14ac:dyDescent="0.25">
      <c r="A139" t="s">
        <v>1009</v>
      </c>
      <c r="B139" s="199">
        <v>2062.31</v>
      </c>
      <c r="C139" t="s">
        <v>1860</v>
      </c>
      <c r="D139" t="s">
        <v>1764</v>
      </c>
      <c r="E139" s="200" t="s">
        <v>1760</v>
      </c>
      <c r="F139">
        <v>137</v>
      </c>
    </row>
    <row r="140" spans="1:6" x14ac:dyDescent="0.25">
      <c r="A140" t="s">
        <v>111</v>
      </c>
      <c r="B140" s="199">
        <v>838.71</v>
      </c>
      <c r="C140" t="s">
        <v>1861</v>
      </c>
      <c r="D140" t="s">
        <v>1764</v>
      </c>
      <c r="E140" s="200" t="s">
        <v>1754</v>
      </c>
      <c r="F140">
        <v>138</v>
      </c>
    </row>
    <row r="141" spans="1:6" x14ac:dyDescent="0.25">
      <c r="A141" t="s">
        <v>1523</v>
      </c>
      <c r="B141" s="199">
        <v>501.55</v>
      </c>
      <c r="C141" t="s">
        <v>1862</v>
      </c>
      <c r="D141" t="s">
        <v>1767</v>
      </c>
      <c r="E141" s="200" t="s">
        <v>1741</v>
      </c>
      <c r="F141">
        <v>139</v>
      </c>
    </row>
    <row r="142" spans="1:6" x14ac:dyDescent="0.25">
      <c r="A142" t="s">
        <v>3106</v>
      </c>
      <c r="B142" s="199">
        <v>673.48</v>
      </c>
      <c r="C142" t="s">
        <v>3251</v>
      </c>
      <c r="D142" t="s">
        <v>1767</v>
      </c>
      <c r="E142" s="200" t="s">
        <v>1741</v>
      </c>
      <c r="F142">
        <v>140</v>
      </c>
    </row>
    <row r="143" spans="1:6" x14ac:dyDescent="0.25">
      <c r="A143" t="s">
        <v>3634</v>
      </c>
      <c r="B143" s="199">
        <v>1536.13</v>
      </c>
      <c r="C143" t="s">
        <v>3635</v>
      </c>
      <c r="D143" t="s">
        <v>1767</v>
      </c>
      <c r="E143" s="200" t="s">
        <v>1741</v>
      </c>
      <c r="F143">
        <v>141</v>
      </c>
    </row>
    <row r="144" spans="1:6" x14ac:dyDescent="0.25">
      <c r="A144" t="s">
        <v>376</v>
      </c>
      <c r="B144" s="199">
        <v>362.93</v>
      </c>
      <c r="C144" t="s">
        <v>1863</v>
      </c>
      <c r="D144" t="s">
        <v>1764</v>
      </c>
      <c r="E144" s="200" t="s">
        <v>1756</v>
      </c>
      <c r="F144">
        <v>142</v>
      </c>
    </row>
    <row r="145" spans="1:6" x14ac:dyDescent="0.25">
      <c r="A145" t="s">
        <v>600</v>
      </c>
      <c r="B145" s="199">
        <v>828.78</v>
      </c>
      <c r="C145" t="s">
        <v>1864</v>
      </c>
      <c r="D145" t="s">
        <v>1764</v>
      </c>
      <c r="E145" s="200" t="s">
        <v>1757</v>
      </c>
      <c r="F145">
        <v>143</v>
      </c>
    </row>
    <row r="146" spans="1:6" x14ac:dyDescent="0.25">
      <c r="A146" t="s">
        <v>408</v>
      </c>
      <c r="B146" s="199">
        <v>362.93</v>
      </c>
      <c r="C146" t="s">
        <v>1865</v>
      </c>
      <c r="D146" t="s">
        <v>1764</v>
      </c>
      <c r="E146" s="200" t="s">
        <v>1756</v>
      </c>
      <c r="F146">
        <v>144</v>
      </c>
    </row>
    <row r="147" spans="1:6" x14ac:dyDescent="0.25">
      <c r="A147" t="s">
        <v>635</v>
      </c>
      <c r="B147" s="199">
        <v>828.78</v>
      </c>
      <c r="C147" t="s">
        <v>1866</v>
      </c>
      <c r="D147" t="s">
        <v>1764</v>
      </c>
      <c r="E147" s="200" t="s">
        <v>1757</v>
      </c>
      <c r="F147">
        <v>145</v>
      </c>
    </row>
    <row r="148" spans="1:6" x14ac:dyDescent="0.25">
      <c r="A148" t="s">
        <v>133</v>
      </c>
      <c r="B148" s="199">
        <v>620.64</v>
      </c>
      <c r="C148" t="s">
        <v>1867</v>
      </c>
      <c r="D148" t="s">
        <v>1764</v>
      </c>
      <c r="E148" s="200" t="s">
        <v>1754</v>
      </c>
      <c r="F148">
        <v>146</v>
      </c>
    </row>
    <row r="149" spans="1:6" x14ac:dyDescent="0.25">
      <c r="A149" t="s">
        <v>568</v>
      </c>
      <c r="B149" s="199">
        <v>4215.37</v>
      </c>
      <c r="C149" t="s">
        <v>1868</v>
      </c>
      <c r="D149" t="s">
        <v>1764</v>
      </c>
      <c r="E149" s="200" t="s">
        <v>1756</v>
      </c>
      <c r="F149">
        <v>147</v>
      </c>
    </row>
    <row r="150" spans="1:6" x14ac:dyDescent="0.25">
      <c r="A150" t="s">
        <v>1067</v>
      </c>
      <c r="B150" s="199">
        <v>6329.99</v>
      </c>
      <c r="C150" t="s">
        <v>1869</v>
      </c>
      <c r="D150" t="s">
        <v>1764</v>
      </c>
      <c r="E150" s="200" t="s">
        <v>1714</v>
      </c>
      <c r="F150">
        <v>148</v>
      </c>
    </row>
    <row r="151" spans="1:6" x14ac:dyDescent="0.25">
      <c r="A151" t="s">
        <v>1060</v>
      </c>
      <c r="B151" s="199">
        <v>5222.88</v>
      </c>
      <c r="C151" t="s">
        <v>1870</v>
      </c>
      <c r="D151" t="s">
        <v>1764</v>
      </c>
      <c r="E151" s="200" t="s">
        <v>1714</v>
      </c>
      <c r="F151">
        <v>149</v>
      </c>
    </row>
    <row r="152" spans="1:6" x14ac:dyDescent="0.25">
      <c r="A152" t="s">
        <v>1078</v>
      </c>
      <c r="B152" s="199">
        <v>9912.08</v>
      </c>
      <c r="C152" t="s">
        <v>1871</v>
      </c>
      <c r="D152" t="s">
        <v>1764</v>
      </c>
      <c r="E152" s="200" t="s">
        <v>1714</v>
      </c>
      <c r="F152">
        <v>150</v>
      </c>
    </row>
    <row r="153" spans="1:6" x14ac:dyDescent="0.25">
      <c r="A153" t="s">
        <v>1086</v>
      </c>
      <c r="B153" s="199">
        <v>13027.49</v>
      </c>
      <c r="C153" t="s">
        <v>1872</v>
      </c>
      <c r="D153" t="s">
        <v>1764</v>
      </c>
      <c r="E153" s="200" t="s">
        <v>1714</v>
      </c>
      <c r="F153">
        <v>151</v>
      </c>
    </row>
    <row r="154" spans="1:6" x14ac:dyDescent="0.25">
      <c r="A154" t="s">
        <v>432</v>
      </c>
      <c r="B154" s="199">
        <v>1858.7</v>
      </c>
      <c r="C154" t="s">
        <v>1873</v>
      </c>
      <c r="D154" t="s">
        <v>1764</v>
      </c>
      <c r="E154" s="200" t="s">
        <v>1756</v>
      </c>
      <c r="F154">
        <v>152</v>
      </c>
    </row>
    <row r="155" spans="1:6" x14ac:dyDescent="0.25">
      <c r="A155" t="s">
        <v>3114</v>
      </c>
      <c r="B155" s="199">
        <v>6276.18</v>
      </c>
      <c r="C155" t="s">
        <v>3272</v>
      </c>
      <c r="D155" t="s">
        <v>1764</v>
      </c>
      <c r="E155" s="200" t="s">
        <v>1756</v>
      </c>
      <c r="F155">
        <v>153</v>
      </c>
    </row>
    <row r="156" spans="1:6" x14ac:dyDescent="0.25">
      <c r="A156" t="s">
        <v>661</v>
      </c>
      <c r="B156" s="199">
        <v>2137.5100000000002</v>
      </c>
      <c r="C156" t="s">
        <v>1874</v>
      </c>
      <c r="D156" t="s">
        <v>1764</v>
      </c>
      <c r="E156" s="200" t="s">
        <v>1757</v>
      </c>
      <c r="F156">
        <v>154</v>
      </c>
    </row>
    <row r="157" spans="1:6" x14ac:dyDescent="0.25">
      <c r="A157" t="s">
        <v>3133</v>
      </c>
      <c r="B157" s="199">
        <v>7217.61</v>
      </c>
      <c r="C157" t="s">
        <v>3280</v>
      </c>
      <c r="D157" t="s">
        <v>1764</v>
      </c>
      <c r="E157" s="200" t="s">
        <v>1757</v>
      </c>
      <c r="F157">
        <v>155</v>
      </c>
    </row>
    <row r="158" spans="1:6" x14ac:dyDescent="0.25">
      <c r="A158" t="s">
        <v>442</v>
      </c>
      <c r="B158" s="199">
        <v>1807.96</v>
      </c>
      <c r="C158" t="s">
        <v>1875</v>
      </c>
      <c r="D158" t="s">
        <v>1764</v>
      </c>
      <c r="E158" s="200" t="s">
        <v>1756</v>
      </c>
      <c r="F158">
        <v>156</v>
      </c>
    </row>
    <row r="159" spans="1:6" x14ac:dyDescent="0.25">
      <c r="A159" t="s">
        <v>3123</v>
      </c>
      <c r="B159" s="199">
        <v>4305.79</v>
      </c>
      <c r="C159" t="s">
        <v>3275</v>
      </c>
      <c r="D159" t="s">
        <v>1764</v>
      </c>
      <c r="E159" s="200" t="s">
        <v>1756</v>
      </c>
      <c r="F159">
        <v>157</v>
      </c>
    </row>
    <row r="160" spans="1:6" x14ac:dyDescent="0.25">
      <c r="A160" t="s">
        <v>451</v>
      </c>
      <c r="B160" s="199">
        <v>5404</v>
      </c>
      <c r="C160" t="s">
        <v>1876</v>
      </c>
      <c r="D160" t="s">
        <v>1764</v>
      </c>
      <c r="E160" s="200" t="s">
        <v>1756</v>
      </c>
      <c r="F160">
        <v>158</v>
      </c>
    </row>
    <row r="161" spans="1:6" x14ac:dyDescent="0.25">
      <c r="A161" t="s">
        <v>1531</v>
      </c>
      <c r="B161" s="199">
        <v>1493.25</v>
      </c>
      <c r="C161" t="s">
        <v>1877</v>
      </c>
      <c r="D161" t="s">
        <v>1767</v>
      </c>
      <c r="E161" s="200" t="s">
        <v>1741</v>
      </c>
      <c r="F161">
        <v>159</v>
      </c>
    </row>
    <row r="162" spans="1:6" x14ac:dyDescent="0.25">
      <c r="A162" t="s">
        <v>1542</v>
      </c>
      <c r="B162" s="199">
        <v>1941.22</v>
      </c>
      <c r="C162" t="s">
        <v>1878</v>
      </c>
      <c r="D162" t="s">
        <v>1767</v>
      </c>
      <c r="E162" s="200" t="s">
        <v>1741</v>
      </c>
      <c r="F162">
        <v>160</v>
      </c>
    </row>
    <row r="163" spans="1:6" x14ac:dyDescent="0.25">
      <c r="A163" t="s">
        <v>1552</v>
      </c>
      <c r="B163" s="199">
        <v>3192.64</v>
      </c>
      <c r="C163" t="s">
        <v>1879</v>
      </c>
      <c r="D163" t="s">
        <v>1767</v>
      </c>
      <c r="E163" s="200" t="s">
        <v>1741</v>
      </c>
      <c r="F163">
        <v>161</v>
      </c>
    </row>
    <row r="164" spans="1:6" x14ac:dyDescent="0.25">
      <c r="A164" t="s">
        <v>1626</v>
      </c>
      <c r="B164" s="199">
        <v>2819.61</v>
      </c>
      <c r="C164" t="s">
        <v>1880</v>
      </c>
      <c r="D164" t="s">
        <v>1767</v>
      </c>
      <c r="E164" s="200" t="s">
        <v>1741</v>
      </c>
      <c r="F164">
        <v>162</v>
      </c>
    </row>
    <row r="165" spans="1:6" x14ac:dyDescent="0.25">
      <c r="A165" t="s">
        <v>1636</v>
      </c>
      <c r="B165" s="199">
        <v>4509.21</v>
      </c>
      <c r="C165" t="s">
        <v>1881</v>
      </c>
      <c r="D165" t="s">
        <v>1767</v>
      </c>
      <c r="E165" s="200" t="s">
        <v>1741</v>
      </c>
      <c r="F165">
        <v>163</v>
      </c>
    </row>
    <row r="166" spans="1:6" x14ac:dyDescent="0.25">
      <c r="A166" t="s">
        <v>68</v>
      </c>
      <c r="B166" s="199">
        <v>158.72999999999999</v>
      </c>
      <c r="C166" t="s">
        <v>1882</v>
      </c>
      <c r="D166" t="s">
        <v>1764</v>
      </c>
      <c r="E166" s="200" t="s">
        <v>1754</v>
      </c>
      <c r="F166">
        <v>164</v>
      </c>
    </row>
    <row r="167" spans="1:6" x14ac:dyDescent="0.25">
      <c r="A167" t="s">
        <v>90</v>
      </c>
      <c r="B167" s="199">
        <v>113.96</v>
      </c>
      <c r="C167" t="s">
        <v>1883</v>
      </c>
      <c r="D167" t="s">
        <v>1764</v>
      </c>
      <c r="E167" s="200" t="s">
        <v>1754</v>
      </c>
      <c r="F167">
        <v>165</v>
      </c>
    </row>
    <row r="168" spans="1:6" x14ac:dyDescent="0.25">
      <c r="A168" t="s">
        <v>767</v>
      </c>
      <c r="B168" s="199">
        <v>892.6</v>
      </c>
      <c r="C168" t="s">
        <v>1884</v>
      </c>
      <c r="D168" t="s">
        <v>1764</v>
      </c>
      <c r="E168" s="200" t="s">
        <v>1758</v>
      </c>
      <c r="F168">
        <v>166</v>
      </c>
    </row>
    <row r="169" spans="1:6" x14ac:dyDescent="0.25">
      <c r="A169" t="s">
        <v>926</v>
      </c>
      <c r="B169" s="199">
        <v>1561.64</v>
      </c>
      <c r="C169" t="s">
        <v>1885</v>
      </c>
      <c r="D169" t="s">
        <v>1764</v>
      </c>
      <c r="E169" s="200" t="s">
        <v>1759</v>
      </c>
      <c r="F169">
        <v>167</v>
      </c>
    </row>
    <row r="170" spans="1:6" x14ac:dyDescent="0.25">
      <c r="A170" t="s">
        <v>798</v>
      </c>
      <c r="B170" s="199">
        <v>1376.65</v>
      </c>
      <c r="C170" t="s">
        <v>1886</v>
      </c>
      <c r="D170" t="s">
        <v>1764</v>
      </c>
      <c r="E170" s="200" t="s">
        <v>1758</v>
      </c>
      <c r="F170">
        <v>168</v>
      </c>
    </row>
    <row r="171" spans="1:6" x14ac:dyDescent="0.25">
      <c r="A171" t="s">
        <v>936</v>
      </c>
      <c r="B171" s="199">
        <v>3230.27</v>
      </c>
      <c r="C171" t="s">
        <v>1887</v>
      </c>
      <c r="D171" t="s">
        <v>1764</v>
      </c>
      <c r="E171" s="200" t="s">
        <v>1759</v>
      </c>
      <c r="F171">
        <v>169</v>
      </c>
    </row>
    <row r="172" spans="1:6" x14ac:dyDescent="0.25">
      <c r="A172" t="s">
        <v>1022</v>
      </c>
      <c r="B172" s="199">
        <v>4999.7</v>
      </c>
      <c r="C172" t="s">
        <v>1888</v>
      </c>
      <c r="D172" t="s">
        <v>1764</v>
      </c>
      <c r="E172" s="200" t="s">
        <v>1760</v>
      </c>
      <c r="F172">
        <v>170</v>
      </c>
    </row>
    <row r="173" spans="1:6" x14ac:dyDescent="0.25">
      <c r="A173" t="s">
        <v>1010</v>
      </c>
      <c r="B173" s="199">
        <v>2062.31</v>
      </c>
      <c r="C173" t="s">
        <v>1889</v>
      </c>
      <c r="D173" t="s">
        <v>1764</v>
      </c>
      <c r="E173" s="200" t="s">
        <v>1760</v>
      </c>
      <c r="F173">
        <v>171</v>
      </c>
    </row>
    <row r="174" spans="1:6" x14ac:dyDescent="0.25">
      <c r="A174" t="s">
        <v>959</v>
      </c>
      <c r="B174" s="199">
        <v>2058.65</v>
      </c>
      <c r="C174" t="s">
        <v>1890</v>
      </c>
      <c r="D174" t="s">
        <v>1764</v>
      </c>
      <c r="E174" s="200" t="s">
        <v>1759</v>
      </c>
      <c r="F174">
        <v>172</v>
      </c>
    </row>
    <row r="175" spans="1:6" x14ac:dyDescent="0.25">
      <c r="A175" t="s">
        <v>1040</v>
      </c>
      <c r="B175" s="199">
        <v>3682.71</v>
      </c>
      <c r="C175" t="s">
        <v>1891</v>
      </c>
      <c r="D175" t="s">
        <v>1764</v>
      </c>
      <c r="E175" s="200" t="s">
        <v>1760</v>
      </c>
      <c r="F175">
        <v>173</v>
      </c>
    </row>
    <row r="176" spans="1:6" x14ac:dyDescent="0.25">
      <c r="A176" t="s">
        <v>987</v>
      </c>
      <c r="B176" s="199">
        <v>4959.3599999999997</v>
      </c>
      <c r="C176" t="s">
        <v>1892</v>
      </c>
      <c r="D176" t="s">
        <v>1764</v>
      </c>
      <c r="E176" s="200" t="s">
        <v>1759</v>
      </c>
      <c r="F176">
        <v>174</v>
      </c>
    </row>
    <row r="177" spans="1:6" x14ac:dyDescent="0.25">
      <c r="A177" t="s">
        <v>114</v>
      </c>
      <c r="B177" s="199">
        <v>869.96</v>
      </c>
      <c r="C177" t="s">
        <v>1893</v>
      </c>
      <c r="D177" t="s">
        <v>1764</v>
      </c>
      <c r="E177" s="200" t="s">
        <v>1754</v>
      </c>
      <c r="F177">
        <v>175</v>
      </c>
    </row>
    <row r="178" spans="1:6" x14ac:dyDescent="0.25">
      <c r="A178" t="s">
        <v>1524</v>
      </c>
      <c r="B178" s="199">
        <v>608.91999999999996</v>
      </c>
      <c r="C178" t="s">
        <v>1894</v>
      </c>
      <c r="D178" t="s">
        <v>1767</v>
      </c>
      <c r="E178" s="200" t="s">
        <v>1741</v>
      </c>
      <c r="F178">
        <v>176</v>
      </c>
    </row>
    <row r="179" spans="1:6" x14ac:dyDescent="0.25">
      <c r="A179" t="s">
        <v>3107</v>
      </c>
      <c r="B179" s="199">
        <v>802.65</v>
      </c>
      <c r="C179" t="s">
        <v>3252</v>
      </c>
      <c r="D179" t="s">
        <v>1767</v>
      </c>
      <c r="E179" s="200" t="s">
        <v>1741</v>
      </c>
      <c r="F179">
        <v>177</v>
      </c>
    </row>
    <row r="180" spans="1:6" x14ac:dyDescent="0.25">
      <c r="A180" t="s">
        <v>3636</v>
      </c>
      <c r="B180" s="199">
        <v>1579.5</v>
      </c>
      <c r="C180" t="s">
        <v>3637</v>
      </c>
      <c r="D180" t="s">
        <v>1767</v>
      </c>
      <c r="E180" s="200" t="s">
        <v>1741</v>
      </c>
      <c r="F180">
        <v>178</v>
      </c>
    </row>
    <row r="181" spans="1:6" x14ac:dyDescent="0.25">
      <c r="A181" t="s">
        <v>379</v>
      </c>
      <c r="B181" s="199">
        <v>448.33</v>
      </c>
      <c r="C181" t="s">
        <v>1895</v>
      </c>
      <c r="D181" t="s">
        <v>1764</v>
      </c>
      <c r="E181" s="200" t="s">
        <v>1756</v>
      </c>
      <c r="F181">
        <v>179</v>
      </c>
    </row>
    <row r="182" spans="1:6" x14ac:dyDescent="0.25">
      <c r="A182" t="s">
        <v>3229</v>
      </c>
      <c r="B182" s="199">
        <v>1197.08</v>
      </c>
      <c r="C182" t="s">
        <v>3254</v>
      </c>
      <c r="D182" t="s">
        <v>1764</v>
      </c>
      <c r="E182" s="200" t="s">
        <v>1757</v>
      </c>
      <c r="F182">
        <v>180</v>
      </c>
    </row>
    <row r="183" spans="1:6" x14ac:dyDescent="0.25">
      <c r="A183" t="s">
        <v>410</v>
      </c>
      <c r="B183" s="199">
        <v>448.33</v>
      </c>
      <c r="C183" t="s">
        <v>1896</v>
      </c>
      <c r="D183" t="s">
        <v>1764</v>
      </c>
      <c r="E183" s="200" t="s">
        <v>1756</v>
      </c>
      <c r="F183">
        <v>181</v>
      </c>
    </row>
    <row r="184" spans="1:6" x14ac:dyDescent="0.25">
      <c r="A184" t="s">
        <v>637</v>
      </c>
      <c r="B184" s="199">
        <v>1197.08</v>
      </c>
      <c r="C184" t="s">
        <v>1897</v>
      </c>
      <c r="D184" t="s">
        <v>1764</v>
      </c>
      <c r="E184" s="200" t="s">
        <v>1757</v>
      </c>
      <c r="F184">
        <v>182</v>
      </c>
    </row>
    <row r="185" spans="1:6" x14ac:dyDescent="0.25">
      <c r="A185" t="s">
        <v>189</v>
      </c>
      <c r="B185" s="199">
        <v>770.09</v>
      </c>
      <c r="C185" t="s">
        <v>1898</v>
      </c>
      <c r="D185" t="s">
        <v>1764</v>
      </c>
      <c r="E185" s="200" t="s">
        <v>1754</v>
      </c>
      <c r="F185">
        <v>183</v>
      </c>
    </row>
    <row r="186" spans="1:6" x14ac:dyDescent="0.25">
      <c r="A186" t="s">
        <v>3099</v>
      </c>
      <c r="B186" s="199">
        <v>643.53</v>
      </c>
      <c r="C186" t="s">
        <v>3100</v>
      </c>
      <c r="D186" t="s">
        <v>1764</v>
      </c>
      <c r="E186" s="200" t="s">
        <v>1754</v>
      </c>
      <c r="F186">
        <v>184</v>
      </c>
    </row>
    <row r="187" spans="1:6" x14ac:dyDescent="0.25">
      <c r="A187" t="s">
        <v>569</v>
      </c>
      <c r="B187" s="199">
        <v>4252.28</v>
      </c>
      <c r="C187" t="s">
        <v>1899</v>
      </c>
      <c r="D187" t="s">
        <v>1764</v>
      </c>
      <c r="E187" s="200" t="s">
        <v>1756</v>
      </c>
      <c r="F187">
        <v>185</v>
      </c>
    </row>
    <row r="188" spans="1:6" x14ac:dyDescent="0.25">
      <c r="A188" t="s">
        <v>1068</v>
      </c>
      <c r="B188" s="199">
        <v>6329.99</v>
      </c>
      <c r="C188" t="s">
        <v>1900</v>
      </c>
      <c r="D188" t="s">
        <v>1764</v>
      </c>
      <c r="E188" s="200" t="s">
        <v>1714</v>
      </c>
      <c r="F188">
        <v>186</v>
      </c>
    </row>
    <row r="189" spans="1:6" x14ac:dyDescent="0.25">
      <c r="A189" t="s">
        <v>1061</v>
      </c>
      <c r="B189" s="199">
        <v>5222.88</v>
      </c>
      <c r="C189" t="s">
        <v>1901</v>
      </c>
      <c r="D189" t="s">
        <v>1764</v>
      </c>
      <c r="E189" s="200" t="s">
        <v>1714</v>
      </c>
      <c r="F189">
        <v>187</v>
      </c>
    </row>
    <row r="190" spans="1:6" x14ac:dyDescent="0.25">
      <c r="A190" t="s">
        <v>1091</v>
      </c>
      <c r="B190" s="199">
        <v>12269.63</v>
      </c>
      <c r="C190" t="s">
        <v>1902</v>
      </c>
      <c r="D190" t="s">
        <v>1764</v>
      </c>
      <c r="E190" s="200" t="s">
        <v>1714</v>
      </c>
      <c r="F190">
        <v>188</v>
      </c>
    </row>
    <row r="191" spans="1:6" x14ac:dyDescent="0.25">
      <c r="A191" t="s">
        <v>1095</v>
      </c>
      <c r="B191" s="199">
        <v>15418.62</v>
      </c>
      <c r="C191" t="s">
        <v>1903</v>
      </c>
      <c r="D191" t="s">
        <v>1764</v>
      </c>
      <c r="E191" s="200" t="s">
        <v>1714</v>
      </c>
      <c r="F191">
        <v>189</v>
      </c>
    </row>
    <row r="192" spans="1:6" x14ac:dyDescent="0.25">
      <c r="A192" t="s">
        <v>1079</v>
      </c>
      <c r="B192" s="199">
        <v>9912.08</v>
      </c>
      <c r="C192" t="s">
        <v>1904</v>
      </c>
      <c r="D192" t="s">
        <v>1764</v>
      </c>
      <c r="E192" s="200" t="s">
        <v>1714</v>
      </c>
      <c r="F192">
        <v>190</v>
      </c>
    </row>
    <row r="193" spans="1:6" x14ac:dyDescent="0.25">
      <c r="A193" t="s">
        <v>1087</v>
      </c>
      <c r="B193" s="199">
        <v>13027.49</v>
      </c>
      <c r="C193" t="s">
        <v>1905</v>
      </c>
      <c r="D193" t="s">
        <v>1764</v>
      </c>
      <c r="E193" s="200" t="s">
        <v>1714</v>
      </c>
      <c r="F193">
        <v>191</v>
      </c>
    </row>
    <row r="194" spans="1:6" x14ac:dyDescent="0.25">
      <c r="A194" t="s">
        <v>433</v>
      </c>
      <c r="B194" s="199">
        <v>2397.73</v>
      </c>
      <c r="C194" t="s">
        <v>1906</v>
      </c>
      <c r="D194" t="s">
        <v>1764</v>
      </c>
      <c r="E194" s="200" t="s">
        <v>1756</v>
      </c>
      <c r="F194">
        <v>192</v>
      </c>
    </row>
    <row r="195" spans="1:6" x14ac:dyDescent="0.25">
      <c r="A195" t="s">
        <v>3115</v>
      </c>
      <c r="B195" s="199">
        <v>8159.03</v>
      </c>
      <c r="C195" t="s">
        <v>3276</v>
      </c>
      <c r="D195" t="s">
        <v>1764</v>
      </c>
      <c r="E195" s="200" t="s">
        <v>1756</v>
      </c>
      <c r="F195">
        <v>193</v>
      </c>
    </row>
    <row r="196" spans="1:6" x14ac:dyDescent="0.25">
      <c r="A196" t="s">
        <v>662</v>
      </c>
      <c r="B196" s="199">
        <v>2757.49</v>
      </c>
      <c r="C196" t="s">
        <v>1907</v>
      </c>
      <c r="D196" t="s">
        <v>1764</v>
      </c>
      <c r="E196" s="200" t="s">
        <v>1757</v>
      </c>
      <c r="F196">
        <v>194</v>
      </c>
    </row>
    <row r="197" spans="1:6" x14ac:dyDescent="0.25">
      <c r="A197" t="s">
        <v>3134</v>
      </c>
      <c r="B197" s="199">
        <v>9382.8799999999992</v>
      </c>
      <c r="C197" t="s">
        <v>3283</v>
      </c>
      <c r="D197" t="s">
        <v>1764</v>
      </c>
      <c r="E197" s="200" t="s">
        <v>1757</v>
      </c>
      <c r="F197">
        <v>195</v>
      </c>
    </row>
    <row r="198" spans="1:6" x14ac:dyDescent="0.25">
      <c r="A198" t="s">
        <v>443</v>
      </c>
      <c r="B198" s="199">
        <v>2363.0300000000002</v>
      </c>
      <c r="C198" t="s">
        <v>1908</v>
      </c>
      <c r="D198" t="s">
        <v>1764</v>
      </c>
      <c r="E198" s="200" t="s">
        <v>1756</v>
      </c>
      <c r="F198">
        <v>196</v>
      </c>
    </row>
    <row r="199" spans="1:6" x14ac:dyDescent="0.25">
      <c r="A199" t="s">
        <v>3124</v>
      </c>
      <c r="B199" s="199">
        <v>4801.41</v>
      </c>
      <c r="C199" t="s">
        <v>3278</v>
      </c>
      <c r="D199" t="s">
        <v>1764</v>
      </c>
      <c r="E199" s="200" t="s">
        <v>1756</v>
      </c>
      <c r="F199">
        <v>197</v>
      </c>
    </row>
    <row r="200" spans="1:6" x14ac:dyDescent="0.25">
      <c r="A200" t="s">
        <v>669</v>
      </c>
      <c r="B200" s="199">
        <v>3441.47</v>
      </c>
      <c r="C200" t="s">
        <v>1909</v>
      </c>
      <c r="D200" t="s">
        <v>1764</v>
      </c>
      <c r="E200" s="200" t="s">
        <v>1757</v>
      </c>
      <c r="F200">
        <v>198</v>
      </c>
    </row>
    <row r="201" spans="1:6" x14ac:dyDescent="0.25">
      <c r="A201" t="s">
        <v>3143</v>
      </c>
      <c r="B201" s="199">
        <v>6089.98</v>
      </c>
      <c r="C201" t="s">
        <v>3284</v>
      </c>
      <c r="D201" t="s">
        <v>1764</v>
      </c>
      <c r="E201" s="200" t="s">
        <v>1757</v>
      </c>
      <c r="F201">
        <v>199</v>
      </c>
    </row>
    <row r="202" spans="1:6" x14ac:dyDescent="0.25">
      <c r="A202" t="s">
        <v>452</v>
      </c>
      <c r="B202" s="199">
        <v>5632.73</v>
      </c>
      <c r="C202" t="s">
        <v>1910</v>
      </c>
      <c r="D202" t="s">
        <v>1764</v>
      </c>
      <c r="E202" s="200" t="s">
        <v>1756</v>
      </c>
      <c r="F202">
        <v>200</v>
      </c>
    </row>
    <row r="203" spans="1:6" x14ac:dyDescent="0.25">
      <c r="A203" t="s">
        <v>458</v>
      </c>
      <c r="B203" s="199">
        <v>4506.18</v>
      </c>
      <c r="C203" t="s">
        <v>1911</v>
      </c>
      <c r="D203" t="s">
        <v>1764</v>
      </c>
      <c r="E203" s="200" t="s">
        <v>1756</v>
      </c>
      <c r="F203">
        <v>201</v>
      </c>
    </row>
    <row r="204" spans="1:6" x14ac:dyDescent="0.25">
      <c r="A204" t="s">
        <v>1491</v>
      </c>
      <c r="B204" s="199">
        <v>800.89</v>
      </c>
      <c r="C204" t="s">
        <v>1912</v>
      </c>
      <c r="D204" t="s">
        <v>1767</v>
      </c>
      <c r="E204" s="200" t="s">
        <v>1741</v>
      </c>
      <c r="F204">
        <v>202</v>
      </c>
    </row>
    <row r="205" spans="1:6" x14ac:dyDescent="0.25">
      <c r="A205" t="s">
        <v>1532</v>
      </c>
      <c r="B205" s="199">
        <v>1591.28</v>
      </c>
      <c r="C205" t="s">
        <v>1914</v>
      </c>
      <c r="D205" t="s">
        <v>1767</v>
      </c>
      <c r="E205" s="200" t="s">
        <v>1741</v>
      </c>
      <c r="F205">
        <v>203</v>
      </c>
    </row>
    <row r="206" spans="1:6" x14ac:dyDescent="0.25">
      <c r="A206" t="s">
        <v>1543</v>
      </c>
      <c r="B206" s="199">
        <v>7110.26</v>
      </c>
      <c r="C206" t="s">
        <v>1915</v>
      </c>
      <c r="D206" t="s">
        <v>1767</v>
      </c>
      <c r="E206" s="200" t="s">
        <v>1741</v>
      </c>
      <c r="F206">
        <v>204</v>
      </c>
    </row>
    <row r="207" spans="1:6" x14ac:dyDescent="0.25">
      <c r="A207" t="s">
        <v>1553</v>
      </c>
      <c r="B207" s="199">
        <v>12776.18</v>
      </c>
      <c r="C207" t="s">
        <v>1916</v>
      </c>
      <c r="D207" t="s">
        <v>1767</v>
      </c>
      <c r="E207" s="200" t="s">
        <v>1741</v>
      </c>
      <c r="F207">
        <v>205</v>
      </c>
    </row>
    <row r="208" spans="1:6" x14ac:dyDescent="0.25">
      <c r="A208" t="s">
        <v>1617</v>
      </c>
      <c r="B208" s="199">
        <v>1810.09</v>
      </c>
      <c r="C208" t="s">
        <v>1917</v>
      </c>
      <c r="D208" t="s">
        <v>1767</v>
      </c>
      <c r="E208" s="200" t="s">
        <v>1741</v>
      </c>
      <c r="F208">
        <v>206</v>
      </c>
    </row>
    <row r="209" spans="1:6" x14ac:dyDescent="0.25">
      <c r="A209" t="s">
        <v>1627</v>
      </c>
      <c r="B209" s="199">
        <v>3360.95</v>
      </c>
      <c r="C209" t="s">
        <v>1918</v>
      </c>
      <c r="D209" t="s">
        <v>1767</v>
      </c>
      <c r="E209" s="200" t="s">
        <v>1741</v>
      </c>
      <c r="F209">
        <v>207</v>
      </c>
    </row>
    <row r="210" spans="1:6" x14ac:dyDescent="0.25">
      <c r="A210" t="s">
        <v>1563</v>
      </c>
      <c r="B210" s="199">
        <v>1152.06</v>
      </c>
      <c r="C210" t="s">
        <v>1919</v>
      </c>
      <c r="D210" t="s">
        <v>1767</v>
      </c>
      <c r="E210" s="200" t="s">
        <v>1741</v>
      </c>
      <c r="F210">
        <v>208</v>
      </c>
    </row>
    <row r="211" spans="1:6" x14ac:dyDescent="0.25">
      <c r="A211" t="s">
        <v>1578</v>
      </c>
      <c r="B211" s="199">
        <v>3650.34</v>
      </c>
      <c r="C211" t="s">
        <v>1920</v>
      </c>
      <c r="D211" t="s">
        <v>1767</v>
      </c>
      <c r="E211" s="200" t="s">
        <v>1741</v>
      </c>
      <c r="F211">
        <v>209</v>
      </c>
    </row>
    <row r="212" spans="1:6" x14ac:dyDescent="0.25">
      <c r="A212" t="s">
        <v>1591</v>
      </c>
      <c r="B212" s="199">
        <v>5344.88</v>
      </c>
      <c r="C212" t="s">
        <v>1921</v>
      </c>
      <c r="D212" t="s">
        <v>1767</v>
      </c>
      <c r="E212" s="200" t="s">
        <v>1741</v>
      </c>
      <c r="F212">
        <v>210</v>
      </c>
    </row>
    <row r="213" spans="1:6" x14ac:dyDescent="0.25">
      <c r="A213" t="s">
        <v>71</v>
      </c>
      <c r="B213" s="199">
        <v>238.49</v>
      </c>
      <c r="C213" t="s">
        <v>1922</v>
      </c>
      <c r="D213" t="s">
        <v>1764</v>
      </c>
      <c r="E213" s="200" t="s">
        <v>1754</v>
      </c>
      <c r="F213">
        <v>211</v>
      </c>
    </row>
    <row r="214" spans="1:6" x14ac:dyDescent="0.25">
      <c r="A214" t="s">
        <v>91</v>
      </c>
      <c r="B214" s="199">
        <v>171.19</v>
      </c>
      <c r="C214" t="s">
        <v>1923</v>
      </c>
      <c r="D214" t="s">
        <v>1764</v>
      </c>
      <c r="E214" s="200" t="s">
        <v>1754</v>
      </c>
      <c r="F214">
        <v>212</v>
      </c>
    </row>
    <row r="215" spans="1:6" x14ac:dyDescent="0.25">
      <c r="A215" t="s">
        <v>770</v>
      </c>
      <c r="B215" s="199">
        <v>1067.1099999999999</v>
      </c>
      <c r="C215" t="s">
        <v>1924</v>
      </c>
      <c r="D215" t="s">
        <v>1764</v>
      </c>
      <c r="E215" s="200" t="s">
        <v>1758</v>
      </c>
      <c r="F215">
        <v>213</v>
      </c>
    </row>
    <row r="216" spans="1:6" x14ac:dyDescent="0.25">
      <c r="A216" t="s">
        <v>927</v>
      </c>
      <c r="B216" s="199">
        <v>2176.3200000000002</v>
      </c>
      <c r="C216" t="s">
        <v>1925</v>
      </c>
      <c r="D216" t="s">
        <v>1764</v>
      </c>
      <c r="E216" s="200" t="s">
        <v>1759</v>
      </c>
      <c r="F216">
        <v>214</v>
      </c>
    </row>
    <row r="217" spans="1:6" x14ac:dyDescent="0.25">
      <c r="A217" t="s">
        <v>801</v>
      </c>
      <c r="B217" s="199">
        <v>1646.71</v>
      </c>
      <c r="C217" t="s">
        <v>1926</v>
      </c>
      <c r="D217" t="s">
        <v>1764</v>
      </c>
      <c r="E217" s="200" t="s">
        <v>1758</v>
      </c>
      <c r="F217">
        <v>215</v>
      </c>
    </row>
    <row r="218" spans="1:6" x14ac:dyDescent="0.25">
      <c r="A218" t="s">
        <v>938</v>
      </c>
      <c r="B218" s="199">
        <v>4007.13</v>
      </c>
      <c r="C218" t="s">
        <v>1927</v>
      </c>
      <c r="D218" t="s">
        <v>1764</v>
      </c>
      <c r="E218" s="200" t="s">
        <v>1759</v>
      </c>
      <c r="F218">
        <v>216</v>
      </c>
    </row>
    <row r="219" spans="1:6" x14ac:dyDescent="0.25">
      <c r="A219" t="s">
        <v>1024</v>
      </c>
      <c r="B219" s="199">
        <v>9717.11</v>
      </c>
      <c r="C219" t="s">
        <v>1928</v>
      </c>
      <c r="D219" t="s">
        <v>1764</v>
      </c>
      <c r="E219" s="200" t="s">
        <v>1760</v>
      </c>
      <c r="F219">
        <v>217</v>
      </c>
    </row>
    <row r="220" spans="1:6" x14ac:dyDescent="0.25">
      <c r="A220" t="s">
        <v>1012</v>
      </c>
      <c r="B220" s="199">
        <v>3061.91</v>
      </c>
      <c r="C220" t="s">
        <v>1929</v>
      </c>
      <c r="D220" t="s">
        <v>1764</v>
      </c>
      <c r="E220" s="200" t="s">
        <v>1760</v>
      </c>
      <c r="F220">
        <v>218</v>
      </c>
    </row>
    <row r="221" spans="1:6" x14ac:dyDescent="0.25">
      <c r="A221" t="s">
        <v>835</v>
      </c>
      <c r="B221" s="199">
        <v>1098.72</v>
      </c>
      <c r="C221" t="s">
        <v>1930</v>
      </c>
      <c r="D221" t="s">
        <v>1764</v>
      </c>
      <c r="E221" s="200" t="s">
        <v>1758</v>
      </c>
      <c r="F221">
        <v>219</v>
      </c>
    </row>
    <row r="222" spans="1:6" x14ac:dyDescent="0.25">
      <c r="A222" t="s">
        <v>860</v>
      </c>
      <c r="B222" s="199">
        <v>1048.25</v>
      </c>
      <c r="C222" t="s">
        <v>1931</v>
      </c>
      <c r="D222" t="s">
        <v>1764</v>
      </c>
      <c r="E222" s="200" t="s">
        <v>1758</v>
      </c>
      <c r="F222">
        <v>220</v>
      </c>
    </row>
    <row r="223" spans="1:6" x14ac:dyDescent="0.25">
      <c r="A223" t="s">
        <v>871</v>
      </c>
      <c r="B223" s="199">
        <v>891.34</v>
      </c>
      <c r="C223" t="s">
        <v>1932</v>
      </c>
      <c r="D223" t="s">
        <v>1764</v>
      </c>
      <c r="E223" s="200" t="s">
        <v>1758</v>
      </c>
      <c r="F223">
        <v>221</v>
      </c>
    </row>
    <row r="224" spans="1:6" x14ac:dyDescent="0.25">
      <c r="A224" t="s">
        <v>898</v>
      </c>
      <c r="B224" s="199">
        <v>850.06</v>
      </c>
      <c r="C224" t="s">
        <v>1933</v>
      </c>
      <c r="D224" t="s">
        <v>1764</v>
      </c>
      <c r="E224" s="200" t="s">
        <v>1758</v>
      </c>
      <c r="F224">
        <v>222</v>
      </c>
    </row>
    <row r="225" spans="1:6" x14ac:dyDescent="0.25">
      <c r="A225" t="s">
        <v>911</v>
      </c>
      <c r="B225" s="199">
        <v>1929.06</v>
      </c>
      <c r="C225" t="s">
        <v>1934</v>
      </c>
      <c r="D225" t="s">
        <v>1764</v>
      </c>
      <c r="E225" s="200" t="s">
        <v>1758</v>
      </c>
      <c r="F225">
        <v>223</v>
      </c>
    </row>
    <row r="226" spans="1:6" x14ac:dyDescent="0.25">
      <c r="A226" t="s">
        <v>960</v>
      </c>
      <c r="B226" s="199">
        <v>2176.09</v>
      </c>
      <c r="C226" t="s">
        <v>1935</v>
      </c>
      <c r="D226" t="s">
        <v>1764</v>
      </c>
      <c r="E226" s="200" t="s">
        <v>1759</v>
      </c>
      <c r="F226">
        <v>224</v>
      </c>
    </row>
    <row r="227" spans="1:6" x14ac:dyDescent="0.25">
      <c r="A227" t="s">
        <v>1042</v>
      </c>
      <c r="B227" s="199">
        <v>4236.26</v>
      </c>
      <c r="C227" t="s">
        <v>1936</v>
      </c>
      <c r="D227" t="s">
        <v>1764</v>
      </c>
      <c r="E227" s="200" t="s">
        <v>1760</v>
      </c>
      <c r="F227">
        <v>225</v>
      </c>
    </row>
    <row r="228" spans="1:6" x14ac:dyDescent="0.25">
      <c r="A228" t="s">
        <v>988</v>
      </c>
      <c r="B228" s="199">
        <v>4959.3599999999997</v>
      </c>
      <c r="C228" t="s">
        <v>1937</v>
      </c>
      <c r="D228" t="s">
        <v>1764</v>
      </c>
      <c r="E228" s="200" t="s">
        <v>1759</v>
      </c>
      <c r="F228">
        <v>226</v>
      </c>
    </row>
    <row r="229" spans="1:6" x14ac:dyDescent="0.25">
      <c r="A229" t="s">
        <v>116</v>
      </c>
      <c r="B229" s="199">
        <v>1396.08</v>
      </c>
      <c r="C229" t="s">
        <v>1938</v>
      </c>
      <c r="D229" t="s">
        <v>1764</v>
      </c>
      <c r="E229" s="200" t="s">
        <v>1754</v>
      </c>
      <c r="F229">
        <v>227</v>
      </c>
    </row>
    <row r="230" spans="1:6" x14ac:dyDescent="0.25">
      <c r="A230" t="s">
        <v>1525</v>
      </c>
      <c r="B230" s="199">
        <v>834.53</v>
      </c>
      <c r="C230" t="s">
        <v>1939</v>
      </c>
      <c r="D230" t="s">
        <v>1767</v>
      </c>
      <c r="E230" s="200" t="s">
        <v>1741</v>
      </c>
      <c r="F230">
        <v>228</v>
      </c>
    </row>
    <row r="231" spans="1:6" x14ac:dyDescent="0.25">
      <c r="A231" t="s">
        <v>3108</v>
      </c>
      <c r="B231" s="199">
        <v>1047.56</v>
      </c>
      <c r="C231" t="s">
        <v>3253</v>
      </c>
      <c r="D231" t="s">
        <v>1767</v>
      </c>
      <c r="E231" s="200" t="s">
        <v>1741</v>
      </c>
      <c r="F231">
        <v>229</v>
      </c>
    </row>
    <row r="232" spans="1:6" x14ac:dyDescent="0.25">
      <c r="A232" t="s">
        <v>3638</v>
      </c>
      <c r="B232" s="199">
        <v>2049.5300000000002</v>
      </c>
      <c r="C232" t="s">
        <v>3639</v>
      </c>
      <c r="D232" t="s">
        <v>1767</v>
      </c>
      <c r="E232" s="200" t="s">
        <v>1741</v>
      </c>
      <c r="F232">
        <v>230</v>
      </c>
    </row>
    <row r="233" spans="1:6" x14ac:dyDescent="0.25">
      <c r="A233" t="s">
        <v>382</v>
      </c>
      <c r="B233" s="199">
        <v>573.36</v>
      </c>
      <c r="C233" t="s">
        <v>1940</v>
      </c>
      <c r="D233" t="s">
        <v>1764</v>
      </c>
      <c r="E233" s="200" t="s">
        <v>1756</v>
      </c>
      <c r="F233">
        <v>231</v>
      </c>
    </row>
    <row r="234" spans="1:6" x14ac:dyDescent="0.25">
      <c r="A234" t="s">
        <v>413</v>
      </c>
      <c r="B234" s="199">
        <v>573.36</v>
      </c>
      <c r="C234" t="s">
        <v>1941</v>
      </c>
      <c r="D234" t="s">
        <v>1764</v>
      </c>
      <c r="E234" s="200" t="s">
        <v>1756</v>
      </c>
      <c r="F234">
        <v>232</v>
      </c>
    </row>
    <row r="235" spans="1:6" x14ac:dyDescent="0.25">
      <c r="A235" t="s">
        <v>640</v>
      </c>
      <c r="B235" s="199">
        <v>1776.54</v>
      </c>
      <c r="C235" t="s">
        <v>1942</v>
      </c>
      <c r="D235" t="s">
        <v>1764</v>
      </c>
      <c r="E235" s="200" t="s">
        <v>1757</v>
      </c>
      <c r="F235">
        <v>233</v>
      </c>
    </row>
    <row r="236" spans="1:6" x14ac:dyDescent="0.25">
      <c r="A236" t="s">
        <v>1285</v>
      </c>
      <c r="B236" s="199">
        <v>437.66</v>
      </c>
      <c r="C236" t="s">
        <v>1943</v>
      </c>
      <c r="D236" t="s">
        <v>1944</v>
      </c>
      <c r="E236" s="200" t="s">
        <v>1733</v>
      </c>
      <c r="F236">
        <v>234</v>
      </c>
    </row>
    <row r="237" spans="1:6" x14ac:dyDescent="0.25">
      <c r="A237" t="s">
        <v>1340</v>
      </c>
      <c r="B237" s="199">
        <v>1738.43</v>
      </c>
      <c r="C237" t="s">
        <v>1945</v>
      </c>
      <c r="D237" t="s">
        <v>1944</v>
      </c>
      <c r="E237" s="200" t="s">
        <v>1733</v>
      </c>
      <c r="F237">
        <v>235</v>
      </c>
    </row>
    <row r="238" spans="1:6" x14ac:dyDescent="0.25">
      <c r="A238" t="s">
        <v>1356</v>
      </c>
      <c r="B238" s="199">
        <v>1840.58</v>
      </c>
      <c r="C238" t="s">
        <v>1946</v>
      </c>
      <c r="D238" t="s">
        <v>1944</v>
      </c>
      <c r="E238" s="200" t="s">
        <v>1733</v>
      </c>
      <c r="F238">
        <v>236</v>
      </c>
    </row>
    <row r="239" spans="1:6" x14ac:dyDescent="0.25">
      <c r="A239" t="s">
        <v>1326</v>
      </c>
      <c r="B239" s="199">
        <v>762.48</v>
      </c>
      <c r="C239" t="s">
        <v>1947</v>
      </c>
      <c r="D239" t="s">
        <v>1944</v>
      </c>
      <c r="E239" s="200" t="s">
        <v>1733</v>
      </c>
      <c r="F239">
        <v>237</v>
      </c>
    </row>
    <row r="240" spans="1:6" x14ac:dyDescent="0.25">
      <c r="A240" t="s">
        <v>1230</v>
      </c>
      <c r="B240" s="199">
        <v>1614.9</v>
      </c>
      <c r="C240" t="s">
        <v>1948</v>
      </c>
      <c r="D240" t="s">
        <v>1949</v>
      </c>
      <c r="E240" s="200" t="s">
        <v>1731</v>
      </c>
      <c r="F240">
        <v>238</v>
      </c>
    </row>
    <row r="241" spans="1:6" x14ac:dyDescent="0.25">
      <c r="A241" t="s">
        <v>1255</v>
      </c>
      <c r="B241" s="199">
        <v>2755.54</v>
      </c>
      <c r="C241" t="s">
        <v>1950</v>
      </c>
      <c r="D241" t="s">
        <v>1949</v>
      </c>
      <c r="E241" s="200" t="s">
        <v>1731</v>
      </c>
      <c r="F241">
        <v>239</v>
      </c>
    </row>
    <row r="242" spans="1:6" x14ac:dyDescent="0.25">
      <c r="A242" t="s">
        <v>1268</v>
      </c>
      <c r="B242" s="199">
        <v>2755.54</v>
      </c>
      <c r="C242" t="s">
        <v>1951</v>
      </c>
      <c r="D242" t="s">
        <v>1949</v>
      </c>
      <c r="E242" s="200" t="s">
        <v>1731</v>
      </c>
      <c r="F242">
        <v>240</v>
      </c>
    </row>
    <row r="243" spans="1:6" x14ac:dyDescent="0.25">
      <c r="A243" t="s">
        <v>1391</v>
      </c>
      <c r="B243" s="199">
        <v>2104.41</v>
      </c>
      <c r="C243" t="s">
        <v>1952</v>
      </c>
      <c r="D243" t="s">
        <v>1944</v>
      </c>
      <c r="E243" s="200" t="s">
        <v>1733</v>
      </c>
      <c r="F243">
        <v>241</v>
      </c>
    </row>
    <row r="244" spans="1:6" x14ac:dyDescent="0.25">
      <c r="A244" t="s">
        <v>190</v>
      </c>
      <c r="B244" s="199">
        <v>643.53</v>
      </c>
      <c r="C244" t="s">
        <v>1953</v>
      </c>
      <c r="D244" t="s">
        <v>1764</v>
      </c>
      <c r="E244" s="200" t="s">
        <v>1754</v>
      </c>
      <c r="F244">
        <v>242</v>
      </c>
    </row>
    <row r="245" spans="1:6" x14ac:dyDescent="0.25">
      <c r="A245" t="s">
        <v>137</v>
      </c>
      <c r="B245" s="199">
        <v>439.93</v>
      </c>
      <c r="C245" t="s">
        <v>1954</v>
      </c>
      <c r="D245" t="s">
        <v>1764</v>
      </c>
      <c r="E245" s="200" t="s">
        <v>1754</v>
      </c>
      <c r="F245">
        <v>243</v>
      </c>
    </row>
    <row r="246" spans="1:6" x14ac:dyDescent="0.25">
      <c r="A246" t="s">
        <v>235</v>
      </c>
      <c r="B246" s="199">
        <v>487.23</v>
      </c>
      <c r="C246" t="s">
        <v>1955</v>
      </c>
      <c r="D246" t="s">
        <v>1764</v>
      </c>
      <c r="E246" s="200" t="s">
        <v>1754</v>
      </c>
      <c r="F246">
        <v>244</v>
      </c>
    </row>
    <row r="247" spans="1:6" x14ac:dyDescent="0.25">
      <c r="A247" t="s">
        <v>570</v>
      </c>
      <c r="B247" s="199">
        <v>4384.79</v>
      </c>
      <c r="C247" t="s">
        <v>1956</v>
      </c>
      <c r="D247" t="s">
        <v>1764</v>
      </c>
      <c r="E247" s="200" t="s">
        <v>1756</v>
      </c>
      <c r="F247">
        <v>245</v>
      </c>
    </row>
    <row r="248" spans="1:6" x14ac:dyDescent="0.25">
      <c r="A248" t="s">
        <v>3238</v>
      </c>
      <c r="B248" s="199">
        <v>12523.69</v>
      </c>
      <c r="C248" t="s">
        <v>3301</v>
      </c>
      <c r="D248" t="s">
        <v>1764</v>
      </c>
      <c r="E248" s="200" t="s">
        <v>1757</v>
      </c>
      <c r="F248">
        <v>246</v>
      </c>
    </row>
    <row r="249" spans="1:6" x14ac:dyDescent="0.25">
      <c r="A249" t="s">
        <v>476</v>
      </c>
      <c r="B249" s="199">
        <v>1544.77</v>
      </c>
      <c r="C249" t="s">
        <v>1957</v>
      </c>
      <c r="D249" t="s">
        <v>1764</v>
      </c>
      <c r="E249" s="200" t="s">
        <v>1756</v>
      </c>
      <c r="F249">
        <v>247</v>
      </c>
    </row>
    <row r="250" spans="1:6" x14ac:dyDescent="0.25">
      <c r="A250" t="s">
        <v>689</v>
      </c>
      <c r="B250" s="199">
        <v>2362.13</v>
      </c>
      <c r="C250" t="s">
        <v>1958</v>
      </c>
      <c r="D250" t="s">
        <v>1764</v>
      </c>
      <c r="E250" s="200" t="s">
        <v>1757</v>
      </c>
      <c r="F250">
        <v>248</v>
      </c>
    </row>
    <row r="251" spans="1:6" x14ac:dyDescent="0.25">
      <c r="A251" t="s">
        <v>527</v>
      </c>
      <c r="B251" s="199">
        <v>2244.71</v>
      </c>
      <c r="C251" t="s">
        <v>1959</v>
      </c>
      <c r="D251" t="s">
        <v>1764</v>
      </c>
      <c r="E251" s="200" t="s">
        <v>1756</v>
      </c>
      <c r="F251">
        <v>249</v>
      </c>
    </row>
    <row r="252" spans="1:6" x14ac:dyDescent="0.25">
      <c r="A252" t="s">
        <v>736</v>
      </c>
      <c r="B252" s="199">
        <v>3582.08</v>
      </c>
      <c r="C252" t="s">
        <v>1960</v>
      </c>
      <c r="D252" t="s">
        <v>1764</v>
      </c>
      <c r="E252" s="200" t="s">
        <v>1757</v>
      </c>
      <c r="F252">
        <v>250</v>
      </c>
    </row>
    <row r="253" spans="1:6" x14ac:dyDescent="0.25">
      <c r="A253" t="s">
        <v>1062</v>
      </c>
      <c r="B253" s="199">
        <v>8809.5400000000009</v>
      </c>
      <c r="C253" t="s">
        <v>1961</v>
      </c>
      <c r="D253" t="s">
        <v>1764</v>
      </c>
      <c r="E253" s="200" t="s">
        <v>1714</v>
      </c>
      <c r="F253">
        <v>251</v>
      </c>
    </row>
    <row r="254" spans="1:6" x14ac:dyDescent="0.25">
      <c r="A254" t="s">
        <v>1080</v>
      </c>
      <c r="B254" s="199">
        <v>13131.19</v>
      </c>
      <c r="C254" t="s">
        <v>1962</v>
      </c>
      <c r="D254" t="s">
        <v>1764</v>
      </c>
      <c r="E254" s="200" t="s">
        <v>1714</v>
      </c>
      <c r="F254">
        <v>252</v>
      </c>
    </row>
    <row r="255" spans="1:6" x14ac:dyDescent="0.25">
      <c r="A255" t="s">
        <v>1088</v>
      </c>
      <c r="B255" s="199">
        <v>18407.45</v>
      </c>
      <c r="C255" t="s">
        <v>1963</v>
      </c>
      <c r="D255" t="s">
        <v>1764</v>
      </c>
      <c r="E255" s="200" t="s">
        <v>1714</v>
      </c>
      <c r="F255">
        <v>253</v>
      </c>
    </row>
    <row r="256" spans="1:6" x14ac:dyDescent="0.25">
      <c r="A256" t="s">
        <v>434</v>
      </c>
      <c r="B256" s="199">
        <v>3165</v>
      </c>
      <c r="C256" t="s">
        <v>1964</v>
      </c>
      <c r="D256" t="s">
        <v>1764</v>
      </c>
      <c r="E256" s="200" t="s">
        <v>1756</v>
      </c>
      <c r="F256">
        <v>254</v>
      </c>
    </row>
    <row r="257" spans="1:6" x14ac:dyDescent="0.25">
      <c r="A257" t="s">
        <v>3116</v>
      </c>
      <c r="B257" s="199">
        <v>10606.75</v>
      </c>
      <c r="C257" t="s">
        <v>3279</v>
      </c>
      <c r="D257" t="s">
        <v>1764</v>
      </c>
      <c r="E257" s="200" t="s">
        <v>1756</v>
      </c>
      <c r="F257">
        <v>255</v>
      </c>
    </row>
    <row r="258" spans="1:6" x14ac:dyDescent="0.25">
      <c r="A258" t="s">
        <v>663</v>
      </c>
      <c r="B258" s="199">
        <v>3639.75</v>
      </c>
      <c r="C258" t="s">
        <v>1965</v>
      </c>
      <c r="D258" t="s">
        <v>1764</v>
      </c>
      <c r="E258" s="200" t="s">
        <v>1757</v>
      </c>
      <c r="F258">
        <v>256</v>
      </c>
    </row>
    <row r="259" spans="1:6" x14ac:dyDescent="0.25">
      <c r="A259" t="s">
        <v>444</v>
      </c>
      <c r="B259" s="199">
        <v>3120.32</v>
      </c>
      <c r="C259" t="s">
        <v>1966</v>
      </c>
      <c r="D259" t="s">
        <v>1764</v>
      </c>
      <c r="E259" s="200" t="s">
        <v>1756</v>
      </c>
      <c r="F259">
        <v>257</v>
      </c>
    </row>
    <row r="260" spans="1:6" x14ac:dyDescent="0.25">
      <c r="A260" t="s">
        <v>3125</v>
      </c>
      <c r="B260" s="199">
        <v>5384.23</v>
      </c>
      <c r="C260" t="s">
        <v>3282</v>
      </c>
      <c r="D260" t="s">
        <v>1764</v>
      </c>
      <c r="E260" s="200" t="s">
        <v>1756</v>
      </c>
      <c r="F260">
        <v>258</v>
      </c>
    </row>
    <row r="261" spans="1:6" x14ac:dyDescent="0.25">
      <c r="A261" t="s">
        <v>670</v>
      </c>
      <c r="B261" s="199">
        <v>4706.25</v>
      </c>
      <c r="C261" t="s">
        <v>1967</v>
      </c>
      <c r="D261" t="s">
        <v>1764</v>
      </c>
      <c r="E261" s="200" t="s">
        <v>1757</v>
      </c>
      <c r="F261">
        <v>259</v>
      </c>
    </row>
    <row r="262" spans="1:6" x14ac:dyDescent="0.25">
      <c r="A262" t="s">
        <v>3144</v>
      </c>
      <c r="B262" s="199">
        <v>8068.4</v>
      </c>
      <c r="C262" t="s">
        <v>3289</v>
      </c>
      <c r="D262" t="s">
        <v>1764</v>
      </c>
      <c r="E262" s="200" t="s">
        <v>1757</v>
      </c>
      <c r="F262">
        <v>260</v>
      </c>
    </row>
    <row r="263" spans="1:6" x14ac:dyDescent="0.25">
      <c r="A263" t="s">
        <v>453</v>
      </c>
      <c r="B263" s="199">
        <v>6574.37</v>
      </c>
      <c r="C263" t="s">
        <v>1968</v>
      </c>
      <c r="D263" t="s">
        <v>1764</v>
      </c>
      <c r="E263" s="200" t="s">
        <v>1756</v>
      </c>
      <c r="F263">
        <v>261</v>
      </c>
    </row>
    <row r="264" spans="1:6" x14ac:dyDescent="0.25">
      <c r="A264" t="s">
        <v>459</v>
      </c>
      <c r="B264" s="199">
        <v>5259.49</v>
      </c>
      <c r="C264" t="s">
        <v>1969</v>
      </c>
      <c r="D264" t="s">
        <v>1764</v>
      </c>
      <c r="E264" s="200" t="s">
        <v>1756</v>
      </c>
      <c r="F264">
        <v>262</v>
      </c>
    </row>
    <row r="265" spans="1:6" x14ac:dyDescent="0.25">
      <c r="A265" t="s">
        <v>1492</v>
      </c>
      <c r="B265" s="199">
        <v>971.39</v>
      </c>
      <c r="C265" t="s">
        <v>1970</v>
      </c>
      <c r="D265" t="s">
        <v>1767</v>
      </c>
      <c r="E265" s="200" t="s">
        <v>1741</v>
      </c>
      <c r="F265">
        <v>263</v>
      </c>
    </row>
    <row r="266" spans="1:6" x14ac:dyDescent="0.25">
      <c r="A266" t="s">
        <v>1134</v>
      </c>
      <c r="B266" s="199">
        <v>872.24</v>
      </c>
      <c r="C266" t="s">
        <v>1971</v>
      </c>
      <c r="D266" t="s">
        <v>1764</v>
      </c>
      <c r="E266" s="200" t="s">
        <v>1729</v>
      </c>
      <c r="F266">
        <v>264</v>
      </c>
    </row>
    <row r="267" spans="1:6" x14ac:dyDescent="0.25">
      <c r="A267" t="s">
        <v>1138</v>
      </c>
      <c r="B267" s="199">
        <v>872.24</v>
      </c>
      <c r="C267" t="s">
        <v>1972</v>
      </c>
      <c r="D267" t="s">
        <v>1764</v>
      </c>
      <c r="E267" s="200" t="s">
        <v>1729</v>
      </c>
      <c r="F267">
        <v>265</v>
      </c>
    </row>
    <row r="268" spans="1:6" x14ac:dyDescent="0.25">
      <c r="A268" t="s">
        <v>1141</v>
      </c>
      <c r="B268" s="199">
        <v>909.61</v>
      </c>
      <c r="C268" t="s">
        <v>1973</v>
      </c>
      <c r="D268" t="s">
        <v>1764</v>
      </c>
      <c r="E268" s="200" t="s">
        <v>1729</v>
      </c>
      <c r="F268">
        <v>266</v>
      </c>
    </row>
    <row r="269" spans="1:6" x14ac:dyDescent="0.25">
      <c r="A269" t="s">
        <v>1211</v>
      </c>
      <c r="B269" s="199">
        <v>1434.2</v>
      </c>
      <c r="C269" t="s">
        <v>1974</v>
      </c>
      <c r="D269" t="s">
        <v>1764</v>
      </c>
      <c r="E269" s="200" t="s">
        <v>1729</v>
      </c>
      <c r="F269">
        <v>267</v>
      </c>
    </row>
    <row r="270" spans="1:6" x14ac:dyDescent="0.25">
      <c r="A270" t="s">
        <v>1533</v>
      </c>
      <c r="B270" s="199">
        <v>1659.03</v>
      </c>
      <c r="C270" t="s">
        <v>1975</v>
      </c>
      <c r="D270" t="s">
        <v>1767</v>
      </c>
      <c r="E270" s="200" t="s">
        <v>1741</v>
      </c>
      <c r="F270">
        <v>268</v>
      </c>
    </row>
    <row r="271" spans="1:6" x14ac:dyDescent="0.25">
      <c r="A271" t="s">
        <v>1544</v>
      </c>
      <c r="B271" s="199">
        <v>5364.45</v>
      </c>
      <c r="C271" t="s">
        <v>1976</v>
      </c>
      <c r="D271" t="s">
        <v>1767</v>
      </c>
      <c r="E271" s="200" t="s">
        <v>1741</v>
      </c>
      <c r="F271">
        <v>269</v>
      </c>
    </row>
    <row r="272" spans="1:6" x14ac:dyDescent="0.25">
      <c r="A272" t="s">
        <v>1554</v>
      </c>
      <c r="B272" s="199">
        <v>4742.2700000000004</v>
      </c>
      <c r="C272" t="s">
        <v>1977</v>
      </c>
      <c r="D272" t="s">
        <v>1767</v>
      </c>
      <c r="E272" s="200" t="s">
        <v>1741</v>
      </c>
      <c r="F272">
        <v>270</v>
      </c>
    </row>
    <row r="273" spans="1:6" x14ac:dyDescent="0.25">
      <c r="A273" t="s">
        <v>1618</v>
      </c>
      <c r="B273" s="199">
        <v>2197.42</v>
      </c>
      <c r="C273" t="s">
        <v>1978</v>
      </c>
      <c r="D273" t="s">
        <v>1767</v>
      </c>
      <c r="E273" s="200" t="s">
        <v>1741</v>
      </c>
      <c r="F273">
        <v>271</v>
      </c>
    </row>
    <row r="274" spans="1:6" x14ac:dyDescent="0.25">
      <c r="A274" t="s">
        <v>1628</v>
      </c>
      <c r="B274" s="199">
        <v>4387.25</v>
      </c>
      <c r="C274" t="s">
        <v>1979</v>
      </c>
      <c r="D274" t="s">
        <v>1767</v>
      </c>
      <c r="E274" s="200" t="s">
        <v>1741</v>
      </c>
      <c r="F274">
        <v>272</v>
      </c>
    </row>
    <row r="275" spans="1:6" x14ac:dyDescent="0.25">
      <c r="A275" t="s">
        <v>1564</v>
      </c>
      <c r="B275" s="199">
        <v>1547.8</v>
      </c>
      <c r="C275" t="s">
        <v>1980</v>
      </c>
      <c r="D275" t="s">
        <v>1767</v>
      </c>
      <c r="E275" s="200" t="s">
        <v>1741</v>
      </c>
      <c r="F275">
        <v>273</v>
      </c>
    </row>
    <row r="276" spans="1:6" x14ac:dyDescent="0.25">
      <c r="A276" t="s">
        <v>1579</v>
      </c>
      <c r="B276" s="199">
        <v>4388.01</v>
      </c>
      <c r="C276" t="s">
        <v>1981</v>
      </c>
      <c r="D276" t="s">
        <v>1767</v>
      </c>
      <c r="E276" s="200" t="s">
        <v>1741</v>
      </c>
      <c r="F276">
        <v>274</v>
      </c>
    </row>
    <row r="277" spans="1:6" x14ac:dyDescent="0.25">
      <c r="A277" t="s">
        <v>1592</v>
      </c>
      <c r="B277" s="199">
        <v>6578.15</v>
      </c>
      <c r="C277" t="s">
        <v>1982</v>
      </c>
      <c r="D277" t="s">
        <v>1767</v>
      </c>
      <c r="E277" s="200" t="s">
        <v>1741</v>
      </c>
      <c r="F277">
        <v>275</v>
      </c>
    </row>
    <row r="278" spans="1:6" x14ac:dyDescent="0.25">
      <c r="A278" t="s">
        <v>74</v>
      </c>
      <c r="B278" s="199">
        <v>467.37</v>
      </c>
      <c r="C278" t="s">
        <v>1983</v>
      </c>
      <c r="D278" t="s">
        <v>1764</v>
      </c>
      <c r="E278" s="200" t="s">
        <v>1754</v>
      </c>
      <c r="F278">
        <v>276</v>
      </c>
    </row>
    <row r="279" spans="1:6" x14ac:dyDescent="0.25">
      <c r="A279" t="s">
        <v>773</v>
      </c>
      <c r="B279" s="199">
        <v>1424</v>
      </c>
      <c r="C279" t="s">
        <v>1984</v>
      </c>
      <c r="D279" t="s">
        <v>1764</v>
      </c>
      <c r="E279" s="200" t="s">
        <v>1758</v>
      </c>
      <c r="F279">
        <v>277</v>
      </c>
    </row>
    <row r="280" spans="1:6" x14ac:dyDescent="0.25">
      <c r="A280" t="s">
        <v>802</v>
      </c>
      <c r="B280" s="199">
        <v>2223.65</v>
      </c>
      <c r="C280" t="s">
        <v>1985</v>
      </c>
      <c r="D280" t="s">
        <v>1764</v>
      </c>
      <c r="E280" s="200" t="s">
        <v>1758</v>
      </c>
      <c r="F280">
        <v>278</v>
      </c>
    </row>
    <row r="281" spans="1:6" x14ac:dyDescent="0.25">
      <c r="A281" t="s">
        <v>928</v>
      </c>
      <c r="B281" s="199">
        <v>3118.03</v>
      </c>
      <c r="C281" t="s">
        <v>1986</v>
      </c>
      <c r="D281" t="s">
        <v>1764</v>
      </c>
      <c r="E281" s="200" t="s">
        <v>1759</v>
      </c>
      <c r="F281">
        <v>279</v>
      </c>
    </row>
    <row r="282" spans="1:6" x14ac:dyDescent="0.25">
      <c r="A282" t="s">
        <v>1027</v>
      </c>
      <c r="B282" s="199">
        <v>9490.8799999999992</v>
      </c>
      <c r="C282" t="s">
        <v>1987</v>
      </c>
      <c r="D282" t="s">
        <v>1764</v>
      </c>
      <c r="E282" s="200" t="s">
        <v>1760</v>
      </c>
      <c r="F282">
        <v>280</v>
      </c>
    </row>
    <row r="283" spans="1:6" x14ac:dyDescent="0.25">
      <c r="A283" t="s">
        <v>838</v>
      </c>
      <c r="B283" s="199">
        <v>1133.79</v>
      </c>
      <c r="C283" t="s">
        <v>1988</v>
      </c>
      <c r="D283" t="s">
        <v>1764</v>
      </c>
      <c r="E283" s="200" t="s">
        <v>1758</v>
      </c>
      <c r="F283">
        <v>281</v>
      </c>
    </row>
    <row r="284" spans="1:6" x14ac:dyDescent="0.25">
      <c r="A284" t="s">
        <v>861</v>
      </c>
      <c r="B284" s="199">
        <v>1081.96</v>
      </c>
      <c r="C284" t="s">
        <v>1989</v>
      </c>
      <c r="D284" t="s">
        <v>1764</v>
      </c>
      <c r="E284" s="200" t="s">
        <v>1758</v>
      </c>
      <c r="F284">
        <v>282</v>
      </c>
    </row>
    <row r="285" spans="1:6" x14ac:dyDescent="0.25">
      <c r="A285" t="s">
        <v>874</v>
      </c>
      <c r="B285" s="199">
        <v>1072.78</v>
      </c>
      <c r="C285" t="s">
        <v>1990</v>
      </c>
      <c r="D285" t="s">
        <v>1764</v>
      </c>
      <c r="E285" s="200" t="s">
        <v>1758</v>
      </c>
      <c r="F285">
        <v>283</v>
      </c>
    </row>
    <row r="286" spans="1:6" x14ac:dyDescent="0.25">
      <c r="A286" t="s">
        <v>899</v>
      </c>
      <c r="B286" s="199">
        <v>1023.19</v>
      </c>
      <c r="C286" t="s">
        <v>1991</v>
      </c>
      <c r="D286" t="s">
        <v>1764</v>
      </c>
      <c r="E286" s="200" t="s">
        <v>1758</v>
      </c>
      <c r="F286">
        <v>284</v>
      </c>
    </row>
    <row r="287" spans="1:6" x14ac:dyDescent="0.25">
      <c r="A287" t="s">
        <v>962</v>
      </c>
      <c r="B287" s="199">
        <v>2740.33</v>
      </c>
      <c r="C287" t="s">
        <v>1992</v>
      </c>
      <c r="D287" t="s">
        <v>1764</v>
      </c>
      <c r="E287" s="200" t="s">
        <v>1759</v>
      </c>
      <c r="F287">
        <v>285</v>
      </c>
    </row>
    <row r="288" spans="1:6" x14ac:dyDescent="0.25">
      <c r="A288" t="s">
        <v>978</v>
      </c>
      <c r="B288" s="199">
        <v>2546.2199999999998</v>
      </c>
      <c r="C288" t="s">
        <v>1993</v>
      </c>
      <c r="D288" t="s">
        <v>1764</v>
      </c>
      <c r="E288" s="200" t="s">
        <v>1759</v>
      </c>
      <c r="F288">
        <v>286</v>
      </c>
    </row>
    <row r="289" spans="1:6" x14ac:dyDescent="0.25">
      <c r="A289" t="s">
        <v>1043</v>
      </c>
      <c r="B289" s="199">
        <v>4824.91</v>
      </c>
      <c r="C289" t="s">
        <v>1994</v>
      </c>
      <c r="D289" t="s">
        <v>1764</v>
      </c>
      <c r="E289" s="200" t="s">
        <v>1760</v>
      </c>
      <c r="F289">
        <v>287</v>
      </c>
    </row>
    <row r="290" spans="1:6" x14ac:dyDescent="0.25">
      <c r="A290" t="s">
        <v>119</v>
      </c>
      <c r="B290" s="199">
        <v>3978.57</v>
      </c>
      <c r="C290" t="s">
        <v>1995</v>
      </c>
      <c r="D290" t="s">
        <v>1764</v>
      </c>
      <c r="E290" s="200" t="s">
        <v>1754</v>
      </c>
      <c r="F290">
        <v>288</v>
      </c>
    </row>
    <row r="291" spans="1:6" x14ac:dyDescent="0.25">
      <c r="A291" t="s">
        <v>1286</v>
      </c>
      <c r="B291" s="199">
        <v>507.82</v>
      </c>
      <c r="C291" t="s">
        <v>1996</v>
      </c>
      <c r="D291" t="s">
        <v>1944</v>
      </c>
      <c r="E291" s="200" t="s">
        <v>1733</v>
      </c>
      <c r="F291">
        <v>289</v>
      </c>
    </row>
    <row r="292" spans="1:6" x14ac:dyDescent="0.25">
      <c r="A292" t="s">
        <v>1341</v>
      </c>
      <c r="B292" s="199">
        <v>2275.21</v>
      </c>
      <c r="C292" t="s">
        <v>1997</v>
      </c>
      <c r="D292" t="s">
        <v>1944</v>
      </c>
      <c r="E292" s="200" t="s">
        <v>1733</v>
      </c>
      <c r="F292">
        <v>290</v>
      </c>
    </row>
    <row r="293" spans="1:6" x14ac:dyDescent="0.25">
      <c r="A293" t="s">
        <v>1357</v>
      </c>
      <c r="B293" s="199">
        <v>2502.42</v>
      </c>
      <c r="C293" t="s">
        <v>1998</v>
      </c>
      <c r="D293" t="s">
        <v>1944</v>
      </c>
      <c r="E293" s="200" t="s">
        <v>1733</v>
      </c>
      <c r="F293">
        <v>291</v>
      </c>
    </row>
    <row r="294" spans="1:6" x14ac:dyDescent="0.25">
      <c r="A294" t="s">
        <v>1231</v>
      </c>
      <c r="B294" s="199">
        <v>1840.58</v>
      </c>
      <c r="C294" t="s">
        <v>1999</v>
      </c>
      <c r="D294" t="s">
        <v>1949</v>
      </c>
      <c r="E294" s="200" t="s">
        <v>1731</v>
      </c>
      <c r="F294">
        <v>292</v>
      </c>
    </row>
    <row r="295" spans="1:6" x14ac:dyDescent="0.25">
      <c r="A295" t="s">
        <v>1269</v>
      </c>
      <c r="B295" s="199">
        <v>3347.23</v>
      </c>
      <c r="C295" t="s">
        <v>2000</v>
      </c>
      <c r="D295" t="s">
        <v>1949</v>
      </c>
      <c r="E295" s="200" t="s">
        <v>1731</v>
      </c>
      <c r="F295">
        <v>293</v>
      </c>
    </row>
    <row r="296" spans="1:6" x14ac:dyDescent="0.25">
      <c r="A296" t="s">
        <v>193</v>
      </c>
      <c r="B296" s="199">
        <v>729.69</v>
      </c>
      <c r="C296" t="s">
        <v>2001</v>
      </c>
      <c r="D296" t="s">
        <v>1764</v>
      </c>
      <c r="E296" s="200" t="s">
        <v>1754</v>
      </c>
      <c r="F296">
        <v>294</v>
      </c>
    </row>
    <row r="297" spans="1:6" x14ac:dyDescent="0.25">
      <c r="A297" t="s">
        <v>140</v>
      </c>
      <c r="B297" s="199">
        <v>502.47</v>
      </c>
      <c r="C297" t="s">
        <v>2002</v>
      </c>
      <c r="D297" t="s">
        <v>1764</v>
      </c>
      <c r="E297" s="200" t="s">
        <v>1754</v>
      </c>
      <c r="F297">
        <v>295</v>
      </c>
    </row>
    <row r="298" spans="1:6" x14ac:dyDescent="0.25">
      <c r="A298" t="s">
        <v>236</v>
      </c>
      <c r="B298" s="199">
        <v>593.95000000000005</v>
      </c>
      <c r="C298" t="s">
        <v>2003</v>
      </c>
      <c r="D298" t="s">
        <v>1764</v>
      </c>
      <c r="E298" s="200" t="s">
        <v>1754</v>
      </c>
      <c r="F298">
        <v>296</v>
      </c>
    </row>
    <row r="299" spans="1:6" x14ac:dyDescent="0.25">
      <c r="A299" t="s">
        <v>572</v>
      </c>
      <c r="B299" s="199">
        <v>6090.75</v>
      </c>
      <c r="C299" t="s">
        <v>2004</v>
      </c>
      <c r="D299" t="s">
        <v>1764</v>
      </c>
      <c r="E299" s="200" t="s">
        <v>1756</v>
      </c>
      <c r="F299">
        <v>297</v>
      </c>
    </row>
    <row r="300" spans="1:6" x14ac:dyDescent="0.25">
      <c r="A300" t="s">
        <v>3239</v>
      </c>
      <c r="B300" s="199">
        <v>17074.54</v>
      </c>
      <c r="C300" t="s">
        <v>3304</v>
      </c>
      <c r="D300" t="s">
        <v>1764</v>
      </c>
      <c r="E300" s="200" t="s">
        <v>1757</v>
      </c>
      <c r="F300">
        <v>298</v>
      </c>
    </row>
    <row r="301" spans="1:6" x14ac:dyDescent="0.25">
      <c r="A301" t="s">
        <v>479</v>
      </c>
      <c r="B301" s="199">
        <v>1695.71</v>
      </c>
      <c r="C301" t="s">
        <v>2005</v>
      </c>
      <c r="D301" t="s">
        <v>1764</v>
      </c>
      <c r="E301" s="200" t="s">
        <v>1756</v>
      </c>
      <c r="F301">
        <v>299</v>
      </c>
    </row>
    <row r="302" spans="1:6" x14ac:dyDescent="0.25">
      <c r="A302" t="s">
        <v>692</v>
      </c>
      <c r="B302" s="199">
        <v>3426.53</v>
      </c>
      <c r="C302" t="s">
        <v>2006</v>
      </c>
      <c r="D302" t="s">
        <v>1764</v>
      </c>
      <c r="E302" s="200" t="s">
        <v>1757</v>
      </c>
      <c r="F302">
        <v>300</v>
      </c>
    </row>
    <row r="303" spans="1:6" x14ac:dyDescent="0.25">
      <c r="A303" t="s">
        <v>530</v>
      </c>
      <c r="B303" s="199">
        <v>2250.81</v>
      </c>
      <c r="C303" t="s">
        <v>2007</v>
      </c>
      <c r="D303" t="s">
        <v>1764</v>
      </c>
      <c r="E303" s="200" t="s">
        <v>1756</v>
      </c>
      <c r="F303">
        <v>301</v>
      </c>
    </row>
    <row r="304" spans="1:6" x14ac:dyDescent="0.25">
      <c r="A304" t="s">
        <v>739</v>
      </c>
      <c r="B304" s="199">
        <v>4643.42</v>
      </c>
      <c r="C304" t="s">
        <v>2008</v>
      </c>
      <c r="D304" t="s">
        <v>1764</v>
      </c>
      <c r="E304" s="200" t="s">
        <v>1757</v>
      </c>
      <c r="F304">
        <v>302</v>
      </c>
    </row>
    <row r="305" spans="1:6" x14ac:dyDescent="0.25">
      <c r="A305" t="s">
        <v>1063</v>
      </c>
      <c r="B305" s="199">
        <v>9710.77</v>
      </c>
      <c r="C305" t="s">
        <v>2009</v>
      </c>
      <c r="D305" t="s">
        <v>1764</v>
      </c>
      <c r="E305" s="200" t="s">
        <v>1714</v>
      </c>
      <c r="F305">
        <v>303</v>
      </c>
    </row>
    <row r="306" spans="1:6" x14ac:dyDescent="0.25">
      <c r="A306" t="s">
        <v>3117</v>
      </c>
      <c r="B306" s="199">
        <v>15964.86</v>
      </c>
      <c r="C306" t="s">
        <v>3287</v>
      </c>
      <c r="D306" t="s">
        <v>1764</v>
      </c>
      <c r="E306" s="200" t="s">
        <v>1756</v>
      </c>
      <c r="F306">
        <v>304</v>
      </c>
    </row>
    <row r="307" spans="1:6" x14ac:dyDescent="0.25">
      <c r="A307" t="s">
        <v>3136</v>
      </c>
      <c r="B307" s="199">
        <v>18359.59</v>
      </c>
      <c r="C307" t="s">
        <v>3295</v>
      </c>
      <c r="D307" t="s">
        <v>1764</v>
      </c>
      <c r="E307" s="200" t="s">
        <v>1757</v>
      </c>
      <c r="F307">
        <v>305</v>
      </c>
    </row>
    <row r="308" spans="1:6" x14ac:dyDescent="0.25">
      <c r="A308" t="s">
        <v>3126</v>
      </c>
      <c r="B308" s="199">
        <v>8227</v>
      </c>
      <c r="C308" t="s">
        <v>3292</v>
      </c>
      <c r="D308" t="s">
        <v>1764</v>
      </c>
      <c r="E308" s="200" t="s">
        <v>1756</v>
      </c>
      <c r="F308">
        <v>306</v>
      </c>
    </row>
    <row r="309" spans="1:6" x14ac:dyDescent="0.25">
      <c r="A309" t="s">
        <v>1493</v>
      </c>
      <c r="B309" s="199">
        <v>1057.6099999999999</v>
      </c>
      <c r="C309" t="s">
        <v>2010</v>
      </c>
      <c r="D309" t="s">
        <v>1767</v>
      </c>
      <c r="E309" s="200" t="s">
        <v>1741</v>
      </c>
      <c r="F309">
        <v>307</v>
      </c>
    </row>
    <row r="310" spans="1:6" x14ac:dyDescent="0.25">
      <c r="A310" t="s">
        <v>1115</v>
      </c>
      <c r="B310" s="199">
        <v>2287.4299999999998</v>
      </c>
      <c r="C310" t="s">
        <v>2011</v>
      </c>
      <c r="D310" t="s">
        <v>1764</v>
      </c>
      <c r="E310" s="200" t="s">
        <v>1726</v>
      </c>
      <c r="F310">
        <v>308</v>
      </c>
    </row>
    <row r="311" spans="1:6" x14ac:dyDescent="0.25">
      <c r="A311" t="s">
        <v>1144</v>
      </c>
      <c r="B311" s="199">
        <v>909.61</v>
      </c>
      <c r="C311" t="s">
        <v>2012</v>
      </c>
      <c r="D311" t="s">
        <v>1764</v>
      </c>
      <c r="E311" s="200" t="s">
        <v>1729</v>
      </c>
      <c r="F311">
        <v>309</v>
      </c>
    </row>
    <row r="312" spans="1:6" x14ac:dyDescent="0.25">
      <c r="A312" t="s">
        <v>1225</v>
      </c>
      <c r="B312" s="199">
        <v>1026.3</v>
      </c>
      <c r="C312" t="s">
        <v>2013</v>
      </c>
      <c r="D312" t="s">
        <v>1764</v>
      </c>
      <c r="E312" s="200" t="s">
        <v>1729</v>
      </c>
      <c r="F312">
        <v>310</v>
      </c>
    </row>
    <row r="313" spans="1:6" x14ac:dyDescent="0.25">
      <c r="A313" t="s">
        <v>1534</v>
      </c>
      <c r="B313" s="199">
        <v>1988.39</v>
      </c>
      <c r="C313" t="s">
        <v>2014</v>
      </c>
      <c r="D313" t="s">
        <v>1767</v>
      </c>
      <c r="E313" s="200" t="s">
        <v>1741</v>
      </c>
      <c r="F313">
        <v>311</v>
      </c>
    </row>
    <row r="314" spans="1:6" x14ac:dyDescent="0.25">
      <c r="A314" t="s">
        <v>1545</v>
      </c>
      <c r="B314" s="199">
        <v>6509.56</v>
      </c>
      <c r="C314" t="s">
        <v>2015</v>
      </c>
      <c r="D314" t="s">
        <v>1767</v>
      </c>
      <c r="E314" s="200" t="s">
        <v>1741</v>
      </c>
      <c r="F314">
        <v>312</v>
      </c>
    </row>
    <row r="315" spans="1:6" x14ac:dyDescent="0.25">
      <c r="A315" t="s">
        <v>1555</v>
      </c>
      <c r="B315" s="199">
        <v>13971.39</v>
      </c>
      <c r="C315" t="s">
        <v>2016</v>
      </c>
      <c r="D315" t="s">
        <v>1767</v>
      </c>
      <c r="E315" s="200" t="s">
        <v>1741</v>
      </c>
      <c r="F315">
        <v>313</v>
      </c>
    </row>
    <row r="316" spans="1:6" x14ac:dyDescent="0.25">
      <c r="A316" t="s">
        <v>1619</v>
      </c>
      <c r="B316" s="199">
        <v>2526.83</v>
      </c>
      <c r="C316" t="s">
        <v>2017</v>
      </c>
      <c r="D316" t="s">
        <v>1767</v>
      </c>
      <c r="E316" s="200" t="s">
        <v>1741</v>
      </c>
      <c r="F316">
        <v>314</v>
      </c>
    </row>
    <row r="317" spans="1:6" x14ac:dyDescent="0.25">
      <c r="A317" t="s">
        <v>1629</v>
      </c>
      <c r="B317" s="199">
        <v>5125.28</v>
      </c>
      <c r="C317" t="s">
        <v>2018</v>
      </c>
      <c r="D317" t="s">
        <v>1767</v>
      </c>
      <c r="E317" s="200" t="s">
        <v>1741</v>
      </c>
      <c r="F317">
        <v>315</v>
      </c>
    </row>
    <row r="318" spans="1:6" x14ac:dyDescent="0.25">
      <c r="A318" t="s">
        <v>1639</v>
      </c>
      <c r="B318" s="199">
        <v>8144.69</v>
      </c>
      <c r="C318" t="s">
        <v>2019</v>
      </c>
      <c r="D318" t="s">
        <v>1767</v>
      </c>
      <c r="E318" s="200" t="s">
        <v>1741</v>
      </c>
      <c r="F318">
        <v>316</v>
      </c>
    </row>
    <row r="319" spans="1:6" x14ac:dyDescent="0.25">
      <c r="A319" t="s">
        <v>1565</v>
      </c>
      <c r="B319" s="199">
        <v>1822.27</v>
      </c>
      <c r="C319" t="s">
        <v>2020</v>
      </c>
      <c r="D319" t="s">
        <v>1767</v>
      </c>
      <c r="E319" s="200" t="s">
        <v>1741</v>
      </c>
      <c r="F319">
        <v>317</v>
      </c>
    </row>
    <row r="320" spans="1:6" x14ac:dyDescent="0.25">
      <c r="A320" t="s">
        <v>1580</v>
      </c>
      <c r="B320" s="199">
        <v>4896.92</v>
      </c>
      <c r="C320" t="s">
        <v>2021</v>
      </c>
      <c r="D320" t="s">
        <v>1767</v>
      </c>
      <c r="E320" s="200" t="s">
        <v>1741</v>
      </c>
      <c r="F320">
        <v>318</v>
      </c>
    </row>
    <row r="321" spans="1:6" x14ac:dyDescent="0.25">
      <c r="A321" t="s">
        <v>1593</v>
      </c>
      <c r="B321" s="199">
        <v>8099.3</v>
      </c>
      <c r="C321" t="s">
        <v>2022</v>
      </c>
      <c r="D321" t="s">
        <v>1767</v>
      </c>
      <c r="E321" s="200" t="s">
        <v>1741</v>
      </c>
      <c r="F321">
        <v>319</v>
      </c>
    </row>
    <row r="322" spans="1:6" x14ac:dyDescent="0.25">
      <c r="A322" t="s">
        <v>1646</v>
      </c>
      <c r="B322" s="199">
        <v>3385.35</v>
      </c>
      <c r="C322" t="s">
        <v>2023</v>
      </c>
      <c r="D322" t="s">
        <v>1767</v>
      </c>
      <c r="E322" s="200" t="s">
        <v>1741</v>
      </c>
      <c r="F322">
        <v>320</v>
      </c>
    </row>
    <row r="323" spans="1:6" x14ac:dyDescent="0.25">
      <c r="A323" t="s">
        <v>77</v>
      </c>
      <c r="B323" s="199">
        <v>672.55</v>
      </c>
      <c r="C323" t="s">
        <v>2024</v>
      </c>
      <c r="D323" t="s">
        <v>1764</v>
      </c>
      <c r="E323" s="200" t="s">
        <v>1754</v>
      </c>
      <c r="F323">
        <v>321</v>
      </c>
    </row>
    <row r="324" spans="1:6" x14ac:dyDescent="0.25">
      <c r="A324" t="s">
        <v>776</v>
      </c>
      <c r="B324" s="199">
        <v>1732.61</v>
      </c>
      <c r="C324" t="s">
        <v>2025</v>
      </c>
      <c r="D324" t="s">
        <v>1764</v>
      </c>
      <c r="E324" s="200" t="s">
        <v>1758</v>
      </c>
      <c r="F324">
        <v>322</v>
      </c>
    </row>
    <row r="325" spans="1:6" x14ac:dyDescent="0.25">
      <c r="A325" t="s">
        <v>929</v>
      </c>
      <c r="B325" s="199">
        <v>4007.13</v>
      </c>
      <c r="C325" t="s">
        <v>2026</v>
      </c>
      <c r="D325" t="s">
        <v>1764</v>
      </c>
      <c r="E325" s="200" t="s">
        <v>1759</v>
      </c>
      <c r="F325">
        <v>323</v>
      </c>
    </row>
    <row r="326" spans="1:6" x14ac:dyDescent="0.25">
      <c r="A326" t="s">
        <v>805</v>
      </c>
      <c r="B326" s="199">
        <v>2328.89</v>
      </c>
      <c r="C326" t="s">
        <v>2027</v>
      </c>
      <c r="D326" t="s">
        <v>1764</v>
      </c>
      <c r="E326" s="200" t="s">
        <v>1758</v>
      </c>
      <c r="F326">
        <v>324</v>
      </c>
    </row>
    <row r="327" spans="1:6" x14ac:dyDescent="0.25">
      <c r="A327" t="s">
        <v>941</v>
      </c>
      <c r="B327" s="199">
        <v>6451.76</v>
      </c>
      <c r="C327" t="s">
        <v>2028</v>
      </c>
      <c r="D327" t="s">
        <v>1764</v>
      </c>
      <c r="E327" s="200" t="s">
        <v>1759</v>
      </c>
      <c r="F327">
        <v>325</v>
      </c>
    </row>
    <row r="328" spans="1:6" x14ac:dyDescent="0.25">
      <c r="A328" t="s">
        <v>1028</v>
      </c>
      <c r="B328" s="199">
        <v>9717.11</v>
      </c>
      <c r="C328" t="s">
        <v>2029</v>
      </c>
      <c r="D328" t="s">
        <v>1764</v>
      </c>
      <c r="E328" s="200" t="s">
        <v>1760</v>
      </c>
      <c r="F328">
        <v>326</v>
      </c>
    </row>
    <row r="329" spans="1:6" x14ac:dyDescent="0.25">
      <c r="A329" t="s">
        <v>1015</v>
      </c>
      <c r="B329" s="199">
        <v>5973</v>
      </c>
      <c r="C329" t="s">
        <v>2030</v>
      </c>
      <c r="D329" t="s">
        <v>1764</v>
      </c>
      <c r="E329" s="200" t="s">
        <v>1760</v>
      </c>
      <c r="F329">
        <v>327</v>
      </c>
    </row>
    <row r="330" spans="1:6" x14ac:dyDescent="0.25">
      <c r="A330" t="s">
        <v>841</v>
      </c>
      <c r="B330" s="199">
        <v>1256.55</v>
      </c>
      <c r="C330" t="s">
        <v>2031</v>
      </c>
      <c r="D330" t="s">
        <v>1764</v>
      </c>
      <c r="E330" s="200" t="s">
        <v>1758</v>
      </c>
      <c r="F330">
        <v>328</v>
      </c>
    </row>
    <row r="331" spans="1:6" x14ac:dyDescent="0.25">
      <c r="A331" t="s">
        <v>862</v>
      </c>
      <c r="B331" s="199">
        <v>1199.48</v>
      </c>
      <c r="C331" t="s">
        <v>2032</v>
      </c>
      <c r="D331" t="s">
        <v>1764</v>
      </c>
      <c r="E331" s="200" t="s">
        <v>1758</v>
      </c>
      <c r="F331">
        <v>329</v>
      </c>
    </row>
    <row r="332" spans="1:6" x14ac:dyDescent="0.25">
      <c r="A332" t="s">
        <v>877</v>
      </c>
      <c r="B332" s="199">
        <v>1124.6400000000001</v>
      </c>
      <c r="C332" t="s">
        <v>2033</v>
      </c>
      <c r="D332" t="s">
        <v>1764</v>
      </c>
      <c r="E332" s="200" t="s">
        <v>1758</v>
      </c>
      <c r="F332">
        <v>330</v>
      </c>
    </row>
    <row r="333" spans="1:6" x14ac:dyDescent="0.25">
      <c r="A333" t="s">
        <v>900</v>
      </c>
      <c r="B333" s="199">
        <v>1073.31</v>
      </c>
      <c r="C333" t="s">
        <v>2034</v>
      </c>
      <c r="D333" t="s">
        <v>1764</v>
      </c>
      <c r="E333" s="200" t="s">
        <v>1758</v>
      </c>
      <c r="F333">
        <v>331</v>
      </c>
    </row>
    <row r="334" spans="1:6" x14ac:dyDescent="0.25">
      <c r="A334" t="s">
        <v>963</v>
      </c>
      <c r="B334" s="199">
        <v>3420.44</v>
      </c>
      <c r="C334" t="s">
        <v>2035</v>
      </c>
      <c r="D334" t="s">
        <v>1764</v>
      </c>
      <c r="E334" s="200" t="s">
        <v>1759</v>
      </c>
      <c r="F334">
        <v>332</v>
      </c>
    </row>
    <row r="335" spans="1:6" x14ac:dyDescent="0.25">
      <c r="A335" t="s">
        <v>979</v>
      </c>
      <c r="B335" s="199">
        <v>3202.74</v>
      </c>
      <c r="C335" t="s">
        <v>2036</v>
      </c>
      <c r="D335" t="s">
        <v>1764</v>
      </c>
      <c r="E335" s="200" t="s">
        <v>1759</v>
      </c>
      <c r="F335">
        <v>333</v>
      </c>
    </row>
    <row r="336" spans="1:6" x14ac:dyDescent="0.25">
      <c r="A336" t="s">
        <v>1045</v>
      </c>
      <c r="B336" s="199">
        <v>5896.9</v>
      </c>
      <c r="C336" t="s">
        <v>2037</v>
      </c>
      <c r="D336" t="s">
        <v>1764</v>
      </c>
      <c r="E336" s="200" t="s">
        <v>1760</v>
      </c>
      <c r="F336">
        <v>334</v>
      </c>
    </row>
    <row r="337" spans="1:6" x14ac:dyDescent="0.25">
      <c r="A337" t="s">
        <v>991</v>
      </c>
      <c r="B337" s="199">
        <v>6695.06</v>
      </c>
      <c r="C337" t="s">
        <v>2038</v>
      </c>
      <c r="D337" t="s">
        <v>1764</v>
      </c>
      <c r="E337" s="200" t="s">
        <v>1759</v>
      </c>
      <c r="F337">
        <v>335</v>
      </c>
    </row>
    <row r="338" spans="1:6" x14ac:dyDescent="0.25">
      <c r="A338" t="s">
        <v>120</v>
      </c>
      <c r="B338" s="199">
        <v>4513.8100000000004</v>
      </c>
      <c r="C338" t="s">
        <v>2039</v>
      </c>
      <c r="D338" t="s">
        <v>1764</v>
      </c>
      <c r="E338" s="200" t="s">
        <v>1754</v>
      </c>
      <c r="F338">
        <v>336</v>
      </c>
    </row>
    <row r="339" spans="1:6" x14ac:dyDescent="0.25">
      <c r="A339" t="s">
        <v>1287</v>
      </c>
      <c r="B339" s="199">
        <v>586.34</v>
      </c>
      <c r="C339" t="s">
        <v>2040</v>
      </c>
      <c r="D339" t="s">
        <v>1944</v>
      </c>
      <c r="E339" s="200" t="s">
        <v>1733</v>
      </c>
      <c r="F339">
        <v>337</v>
      </c>
    </row>
    <row r="340" spans="1:6" x14ac:dyDescent="0.25">
      <c r="A340" t="s">
        <v>1342</v>
      </c>
      <c r="B340" s="199">
        <v>2522.2399999999998</v>
      </c>
      <c r="C340" t="s">
        <v>2041</v>
      </c>
      <c r="D340" t="s">
        <v>1944</v>
      </c>
      <c r="E340" s="200" t="s">
        <v>1733</v>
      </c>
      <c r="F340">
        <v>338</v>
      </c>
    </row>
    <row r="341" spans="1:6" x14ac:dyDescent="0.25">
      <c r="A341" t="s">
        <v>1358</v>
      </c>
      <c r="B341" s="199">
        <v>2909.55</v>
      </c>
      <c r="C341" t="s">
        <v>2042</v>
      </c>
      <c r="D341" t="s">
        <v>1944</v>
      </c>
      <c r="E341" s="200" t="s">
        <v>1733</v>
      </c>
      <c r="F341">
        <v>339</v>
      </c>
    </row>
    <row r="342" spans="1:6" x14ac:dyDescent="0.25">
      <c r="A342" t="s">
        <v>1328</v>
      </c>
      <c r="B342" s="199">
        <v>1033.8900000000001</v>
      </c>
      <c r="C342" t="s">
        <v>2043</v>
      </c>
      <c r="D342" t="s">
        <v>1944</v>
      </c>
      <c r="E342" s="200" t="s">
        <v>1733</v>
      </c>
      <c r="F342">
        <v>340</v>
      </c>
    </row>
    <row r="343" spans="1:6" x14ac:dyDescent="0.25">
      <c r="A343" t="s">
        <v>1232</v>
      </c>
      <c r="B343" s="199">
        <v>1968.7</v>
      </c>
      <c r="C343" t="s">
        <v>2044</v>
      </c>
      <c r="D343" t="s">
        <v>1949</v>
      </c>
      <c r="E343" s="200" t="s">
        <v>1731</v>
      </c>
      <c r="F343">
        <v>341</v>
      </c>
    </row>
    <row r="344" spans="1:6" x14ac:dyDescent="0.25">
      <c r="A344" t="s">
        <v>1270</v>
      </c>
      <c r="B344" s="199">
        <v>3696.45</v>
      </c>
      <c r="C344" t="s">
        <v>2045</v>
      </c>
      <c r="D344" t="s">
        <v>1949</v>
      </c>
      <c r="E344" s="200" t="s">
        <v>1731</v>
      </c>
      <c r="F344">
        <v>342</v>
      </c>
    </row>
    <row r="345" spans="1:6" x14ac:dyDescent="0.25">
      <c r="A345" t="s">
        <v>1393</v>
      </c>
      <c r="B345" s="199">
        <v>3055.98</v>
      </c>
      <c r="C345" t="s">
        <v>2046</v>
      </c>
      <c r="D345" t="s">
        <v>1944</v>
      </c>
      <c r="E345" s="200" t="s">
        <v>1733</v>
      </c>
      <c r="F345">
        <v>343</v>
      </c>
    </row>
    <row r="346" spans="1:6" x14ac:dyDescent="0.25">
      <c r="A346" t="s">
        <v>196</v>
      </c>
      <c r="B346" s="199">
        <v>874.56</v>
      </c>
      <c r="C346" t="s">
        <v>2047</v>
      </c>
      <c r="D346" t="s">
        <v>1764</v>
      </c>
      <c r="E346" s="200" t="s">
        <v>1754</v>
      </c>
      <c r="F346">
        <v>344</v>
      </c>
    </row>
    <row r="347" spans="1:6" x14ac:dyDescent="0.25">
      <c r="A347" t="s">
        <v>143</v>
      </c>
      <c r="B347" s="199">
        <v>577.96</v>
      </c>
      <c r="C347" t="s">
        <v>2048</v>
      </c>
      <c r="D347" t="s">
        <v>1764</v>
      </c>
      <c r="E347" s="200" t="s">
        <v>1754</v>
      </c>
      <c r="F347">
        <v>345</v>
      </c>
    </row>
    <row r="348" spans="1:6" x14ac:dyDescent="0.25">
      <c r="A348" t="s">
        <v>237</v>
      </c>
      <c r="B348" s="199">
        <v>881.43</v>
      </c>
      <c r="C348" t="s">
        <v>2049</v>
      </c>
      <c r="D348" t="s">
        <v>1764</v>
      </c>
      <c r="E348" s="200" t="s">
        <v>1754</v>
      </c>
      <c r="F348">
        <v>346</v>
      </c>
    </row>
    <row r="349" spans="1:6" x14ac:dyDescent="0.25">
      <c r="A349" t="s">
        <v>573</v>
      </c>
      <c r="B349" s="199">
        <v>6657.69</v>
      </c>
      <c r="C349" t="s">
        <v>2050</v>
      </c>
      <c r="D349" t="s">
        <v>1764</v>
      </c>
      <c r="E349" s="200" t="s">
        <v>1756</v>
      </c>
      <c r="F349">
        <v>347</v>
      </c>
    </row>
    <row r="350" spans="1:6" x14ac:dyDescent="0.25">
      <c r="A350" t="s">
        <v>3240</v>
      </c>
      <c r="B350" s="199">
        <v>19894.28</v>
      </c>
      <c r="C350" t="s">
        <v>3306</v>
      </c>
      <c r="D350" t="s">
        <v>1764</v>
      </c>
      <c r="E350" s="200" t="s">
        <v>1757</v>
      </c>
      <c r="F350">
        <v>348</v>
      </c>
    </row>
    <row r="351" spans="1:6" x14ac:dyDescent="0.25">
      <c r="A351" t="s">
        <v>482</v>
      </c>
      <c r="B351" s="199">
        <v>1785.7</v>
      </c>
      <c r="C351" t="s">
        <v>2051</v>
      </c>
      <c r="D351" t="s">
        <v>1764</v>
      </c>
      <c r="E351" s="200" t="s">
        <v>1756</v>
      </c>
      <c r="F351">
        <v>349</v>
      </c>
    </row>
    <row r="352" spans="1:6" x14ac:dyDescent="0.25">
      <c r="A352" t="s">
        <v>696</v>
      </c>
      <c r="B352" s="199">
        <v>4443.67</v>
      </c>
      <c r="C352" t="s">
        <v>2052</v>
      </c>
      <c r="D352" t="s">
        <v>1764</v>
      </c>
      <c r="E352" s="200" t="s">
        <v>1757</v>
      </c>
      <c r="F352">
        <v>350</v>
      </c>
    </row>
    <row r="353" spans="1:6" x14ac:dyDescent="0.25">
      <c r="A353" t="s">
        <v>532</v>
      </c>
      <c r="B353" s="199">
        <v>2314.85</v>
      </c>
      <c r="C353" t="s">
        <v>2053</v>
      </c>
      <c r="D353" t="s">
        <v>1764</v>
      </c>
      <c r="E353" s="200" t="s">
        <v>1756</v>
      </c>
      <c r="F353">
        <v>351</v>
      </c>
    </row>
    <row r="354" spans="1:6" x14ac:dyDescent="0.25">
      <c r="A354" t="s">
        <v>742</v>
      </c>
      <c r="B354" s="199">
        <v>4881.33</v>
      </c>
      <c r="C354" t="s">
        <v>2054</v>
      </c>
      <c r="D354" t="s">
        <v>1764</v>
      </c>
      <c r="E354" s="200" t="s">
        <v>1757</v>
      </c>
      <c r="F354">
        <v>352</v>
      </c>
    </row>
    <row r="355" spans="1:6" x14ac:dyDescent="0.25">
      <c r="A355" t="s">
        <v>1064</v>
      </c>
      <c r="B355" s="199">
        <v>10579.99</v>
      </c>
      <c r="C355" t="s">
        <v>2055</v>
      </c>
      <c r="D355" t="s">
        <v>1764</v>
      </c>
      <c r="E355" s="200" t="s">
        <v>1714</v>
      </c>
      <c r="F355">
        <v>353</v>
      </c>
    </row>
    <row r="356" spans="1:6" x14ac:dyDescent="0.25">
      <c r="A356" t="s">
        <v>3137</v>
      </c>
      <c r="B356" s="199">
        <v>23867.47</v>
      </c>
      <c r="C356" t="s">
        <v>3299</v>
      </c>
      <c r="D356" t="s">
        <v>1764</v>
      </c>
      <c r="E356" s="200" t="s">
        <v>1757</v>
      </c>
      <c r="F356">
        <v>354</v>
      </c>
    </row>
    <row r="357" spans="1:6" x14ac:dyDescent="0.25">
      <c r="A357" t="s">
        <v>3127</v>
      </c>
      <c r="B357" s="199">
        <v>9170.64</v>
      </c>
      <c r="C357" t="s">
        <v>3293</v>
      </c>
      <c r="D357" t="s">
        <v>1764</v>
      </c>
      <c r="E357" s="200" t="s">
        <v>1756</v>
      </c>
      <c r="F357">
        <v>355</v>
      </c>
    </row>
    <row r="358" spans="1:6" x14ac:dyDescent="0.25">
      <c r="A358" t="s">
        <v>3146</v>
      </c>
      <c r="B358" s="199">
        <v>12649.78</v>
      </c>
      <c r="C358" t="s">
        <v>3300</v>
      </c>
      <c r="D358" t="s">
        <v>1764</v>
      </c>
      <c r="E358" s="200" t="s">
        <v>1757</v>
      </c>
      <c r="F358">
        <v>356</v>
      </c>
    </row>
    <row r="359" spans="1:6" x14ac:dyDescent="0.25">
      <c r="A359" t="s">
        <v>1494</v>
      </c>
      <c r="B359" s="199">
        <v>1127.02</v>
      </c>
      <c r="C359" t="s">
        <v>2056</v>
      </c>
      <c r="D359" t="s">
        <v>1767</v>
      </c>
      <c r="E359" s="200" t="s">
        <v>1741</v>
      </c>
      <c r="F359">
        <v>357</v>
      </c>
    </row>
    <row r="360" spans="1:6" x14ac:dyDescent="0.25">
      <c r="A360" t="s">
        <v>1116</v>
      </c>
      <c r="B360" s="199">
        <v>2438.35</v>
      </c>
      <c r="C360" t="s">
        <v>2057</v>
      </c>
      <c r="D360" t="s">
        <v>1764</v>
      </c>
      <c r="E360" s="200" t="s">
        <v>1726</v>
      </c>
      <c r="F360">
        <v>358</v>
      </c>
    </row>
    <row r="361" spans="1:6" x14ac:dyDescent="0.25">
      <c r="A361" t="s">
        <v>1147</v>
      </c>
      <c r="B361" s="199">
        <v>1260.3499999999999</v>
      </c>
      <c r="C361" t="s">
        <v>2058</v>
      </c>
      <c r="D361" t="s">
        <v>1764</v>
      </c>
      <c r="E361" s="200" t="s">
        <v>1729</v>
      </c>
      <c r="F361">
        <v>359</v>
      </c>
    </row>
    <row r="362" spans="1:6" x14ac:dyDescent="0.25">
      <c r="A362" t="s">
        <v>1150</v>
      </c>
      <c r="B362" s="199">
        <v>1307.6199999999999</v>
      </c>
      <c r="C362" t="s">
        <v>2059</v>
      </c>
      <c r="D362" t="s">
        <v>1764</v>
      </c>
      <c r="E362" s="200" t="s">
        <v>1729</v>
      </c>
      <c r="F362">
        <v>360</v>
      </c>
    </row>
    <row r="363" spans="1:6" x14ac:dyDescent="0.25">
      <c r="A363" t="s">
        <v>1153</v>
      </c>
      <c r="B363" s="199">
        <v>1412.85</v>
      </c>
      <c r="C363" t="s">
        <v>2060</v>
      </c>
      <c r="D363" t="s">
        <v>1764</v>
      </c>
      <c r="E363" s="200" t="s">
        <v>1729</v>
      </c>
      <c r="F363">
        <v>361</v>
      </c>
    </row>
    <row r="364" spans="1:6" x14ac:dyDescent="0.25">
      <c r="A364" t="s">
        <v>1535</v>
      </c>
      <c r="B364" s="199">
        <v>2656.1</v>
      </c>
      <c r="C364" t="s">
        <v>2061</v>
      </c>
      <c r="D364" t="s">
        <v>1767</v>
      </c>
      <c r="E364" s="200" t="s">
        <v>1741</v>
      </c>
      <c r="F364">
        <v>362</v>
      </c>
    </row>
    <row r="365" spans="1:6" x14ac:dyDescent="0.25">
      <c r="A365" t="s">
        <v>1546</v>
      </c>
      <c r="B365" s="199">
        <v>11510.06</v>
      </c>
      <c r="C365" t="s">
        <v>2062</v>
      </c>
      <c r="D365" t="s">
        <v>1767</v>
      </c>
      <c r="E365" s="200" t="s">
        <v>1741</v>
      </c>
      <c r="F365">
        <v>363</v>
      </c>
    </row>
    <row r="366" spans="1:6" x14ac:dyDescent="0.25">
      <c r="A366" t="s">
        <v>1556</v>
      </c>
      <c r="B366" s="199">
        <v>13231.87</v>
      </c>
      <c r="C366" t="s">
        <v>2063</v>
      </c>
      <c r="D366" t="s">
        <v>1767</v>
      </c>
      <c r="E366" s="200" t="s">
        <v>1741</v>
      </c>
      <c r="F366">
        <v>364</v>
      </c>
    </row>
    <row r="367" spans="1:6" x14ac:dyDescent="0.25">
      <c r="A367" t="s">
        <v>1630</v>
      </c>
      <c r="B367" s="199">
        <v>6261.39</v>
      </c>
      <c r="C367" t="s">
        <v>2064</v>
      </c>
      <c r="D367" t="s">
        <v>1767</v>
      </c>
      <c r="E367" s="200" t="s">
        <v>1741</v>
      </c>
      <c r="F367">
        <v>365</v>
      </c>
    </row>
    <row r="368" spans="1:6" x14ac:dyDescent="0.25">
      <c r="A368" t="s">
        <v>1566</v>
      </c>
      <c r="B368" s="199">
        <v>2571.0300000000002</v>
      </c>
      <c r="C368" t="s">
        <v>2065</v>
      </c>
      <c r="D368" t="s">
        <v>1767</v>
      </c>
      <c r="E368" s="200" t="s">
        <v>1741</v>
      </c>
      <c r="F368">
        <v>366</v>
      </c>
    </row>
    <row r="369" spans="1:6" x14ac:dyDescent="0.25">
      <c r="A369" t="s">
        <v>1581</v>
      </c>
      <c r="B369" s="199">
        <v>6480.97</v>
      </c>
      <c r="C369" t="s">
        <v>2066</v>
      </c>
      <c r="D369" t="s">
        <v>1767</v>
      </c>
      <c r="E369" s="200" t="s">
        <v>1741</v>
      </c>
      <c r="F369">
        <v>367</v>
      </c>
    </row>
    <row r="370" spans="1:6" x14ac:dyDescent="0.25">
      <c r="A370" t="s">
        <v>1594</v>
      </c>
      <c r="B370" s="199">
        <v>11278.81</v>
      </c>
      <c r="C370" t="s">
        <v>2067</v>
      </c>
      <c r="D370" t="s">
        <v>1767</v>
      </c>
      <c r="E370" s="200" t="s">
        <v>1741</v>
      </c>
      <c r="F370">
        <v>368</v>
      </c>
    </row>
    <row r="371" spans="1:6" x14ac:dyDescent="0.25">
      <c r="A371" t="s">
        <v>1647</v>
      </c>
      <c r="B371" s="199">
        <v>4518.3900000000003</v>
      </c>
      <c r="C371" t="s">
        <v>2068</v>
      </c>
      <c r="D371" t="s">
        <v>1767</v>
      </c>
      <c r="E371" s="200" t="s">
        <v>1741</v>
      </c>
      <c r="F371">
        <v>369</v>
      </c>
    </row>
    <row r="372" spans="1:6" x14ac:dyDescent="0.25">
      <c r="A372" t="s">
        <v>80</v>
      </c>
      <c r="B372" s="199">
        <v>2287.4299999999998</v>
      </c>
      <c r="C372" t="s">
        <v>2069</v>
      </c>
      <c r="D372" t="s">
        <v>1764</v>
      </c>
      <c r="E372" s="200" t="s">
        <v>1754</v>
      </c>
      <c r="F372">
        <v>370</v>
      </c>
    </row>
    <row r="373" spans="1:6" x14ac:dyDescent="0.25">
      <c r="A373" t="s">
        <v>808</v>
      </c>
      <c r="B373" s="199">
        <v>3556.45</v>
      </c>
      <c r="C373" t="s">
        <v>2070</v>
      </c>
      <c r="D373" t="s">
        <v>1764</v>
      </c>
      <c r="E373" s="200" t="s">
        <v>1758</v>
      </c>
      <c r="F373">
        <v>371</v>
      </c>
    </row>
    <row r="374" spans="1:6" x14ac:dyDescent="0.25">
      <c r="A374" t="s">
        <v>943</v>
      </c>
      <c r="B374" s="199">
        <v>9117.34</v>
      </c>
      <c r="C374" t="s">
        <v>2071</v>
      </c>
      <c r="D374" t="s">
        <v>1764</v>
      </c>
      <c r="E374" s="200" t="s">
        <v>1759</v>
      </c>
      <c r="F374">
        <v>372</v>
      </c>
    </row>
    <row r="375" spans="1:6" x14ac:dyDescent="0.25">
      <c r="A375" t="s">
        <v>1031</v>
      </c>
      <c r="B375" s="199">
        <v>15258.69</v>
      </c>
      <c r="C375" t="s">
        <v>2072</v>
      </c>
      <c r="D375" t="s">
        <v>1764</v>
      </c>
      <c r="E375" s="200" t="s">
        <v>1760</v>
      </c>
      <c r="F375">
        <v>373</v>
      </c>
    </row>
    <row r="376" spans="1:6" x14ac:dyDescent="0.25">
      <c r="A376" t="s">
        <v>844</v>
      </c>
      <c r="B376" s="199">
        <v>1756.74</v>
      </c>
      <c r="C376" t="s">
        <v>2073</v>
      </c>
      <c r="D376" t="s">
        <v>1764</v>
      </c>
      <c r="E376" s="200" t="s">
        <v>1758</v>
      </c>
      <c r="F376">
        <v>374</v>
      </c>
    </row>
    <row r="377" spans="1:6" x14ac:dyDescent="0.25">
      <c r="A377" t="s">
        <v>863</v>
      </c>
      <c r="B377" s="199">
        <v>1675.03</v>
      </c>
      <c r="C377" t="s">
        <v>2074</v>
      </c>
      <c r="D377" t="s">
        <v>1764</v>
      </c>
      <c r="E377" s="200" t="s">
        <v>1758</v>
      </c>
      <c r="F377">
        <v>375</v>
      </c>
    </row>
    <row r="378" spans="1:6" x14ac:dyDescent="0.25">
      <c r="A378" t="s">
        <v>880</v>
      </c>
      <c r="B378" s="199">
        <v>1473.09</v>
      </c>
      <c r="C378" t="s">
        <v>2075</v>
      </c>
      <c r="D378" t="s">
        <v>1764</v>
      </c>
      <c r="E378" s="200" t="s">
        <v>1758</v>
      </c>
      <c r="F378">
        <v>376</v>
      </c>
    </row>
    <row r="379" spans="1:6" x14ac:dyDescent="0.25">
      <c r="A379" t="s">
        <v>901</v>
      </c>
      <c r="B379" s="199">
        <v>1404.73</v>
      </c>
      <c r="C379" t="s">
        <v>2076</v>
      </c>
      <c r="D379" t="s">
        <v>1764</v>
      </c>
      <c r="E379" s="200" t="s">
        <v>1758</v>
      </c>
      <c r="F379">
        <v>377</v>
      </c>
    </row>
    <row r="380" spans="1:6" x14ac:dyDescent="0.25">
      <c r="A380" t="s">
        <v>914</v>
      </c>
      <c r="B380" s="199">
        <v>3136.8</v>
      </c>
      <c r="C380" t="s">
        <v>2077</v>
      </c>
      <c r="D380" t="s">
        <v>1764</v>
      </c>
      <c r="E380" s="200" t="s">
        <v>1758</v>
      </c>
      <c r="F380">
        <v>378</v>
      </c>
    </row>
    <row r="381" spans="1:6" x14ac:dyDescent="0.25">
      <c r="A381" t="s">
        <v>964</v>
      </c>
      <c r="B381" s="199">
        <v>4509.21</v>
      </c>
      <c r="C381" t="s">
        <v>2078</v>
      </c>
      <c r="D381" t="s">
        <v>1764</v>
      </c>
      <c r="E381" s="200" t="s">
        <v>1759</v>
      </c>
      <c r="F381">
        <v>379</v>
      </c>
    </row>
    <row r="382" spans="1:6" x14ac:dyDescent="0.25">
      <c r="A382" t="s">
        <v>980</v>
      </c>
      <c r="B382" s="199">
        <v>4219.67</v>
      </c>
      <c r="C382" t="s">
        <v>2079</v>
      </c>
      <c r="D382" t="s">
        <v>1764</v>
      </c>
      <c r="E382" s="200" t="s">
        <v>1759</v>
      </c>
      <c r="F382">
        <v>380</v>
      </c>
    </row>
    <row r="383" spans="1:6" x14ac:dyDescent="0.25">
      <c r="A383" t="s">
        <v>1048</v>
      </c>
      <c r="B383" s="199">
        <v>10188.09</v>
      </c>
      <c r="C383" t="s">
        <v>2080</v>
      </c>
      <c r="D383" t="s">
        <v>1764</v>
      </c>
      <c r="E383" s="200" t="s">
        <v>1760</v>
      </c>
      <c r="F383">
        <v>381</v>
      </c>
    </row>
    <row r="384" spans="1:6" x14ac:dyDescent="0.25">
      <c r="A384" t="s">
        <v>993</v>
      </c>
      <c r="B384" s="199">
        <v>9310.32</v>
      </c>
      <c r="C384" t="s">
        <v>2081</v>
      </c>
      <c r="D384" t="s">
        <v>1764</v>
      </c>
      <c r="E384" s="200" t="s">
        <v>1759</v>
      </c>
      <c r="F384">
        <v>382</v>
      </c>
    </row>
    <row r="385" spans="1:6" x14ac:dyDescent="0.25">
      <c r="A385" t="s">
        <v>1288</v>
      </c>
      <c r="B385" s="199">
        <v>752.57</v>
      </c>
      <c r="C385" t="s">
        <v>2082</v>
      </c>
      <c r="D385" t="s">
        <v>1944</v>
      </c>
      <c r="E385" s="200" t="s">
        <v>1733</v>
      </c>
      <c r="F385">
        <v>383</v>
      </c>
    </row>
    <row r="386" spans="1:6" x14ac:dyDescent="0.25">
      <c r="A386" t="s">
        <v>1318</v>
      </c>
      <c r="B386" s="199">
        <v>1245.8499999999999</v>
      </c>
      <c r="C386" t="s">
        <v>2083</v>
      </c>
      <c r="D386" t="s">
        <v>1944</v>
      </c>
      <c r="E386" s="200" t="s">
        <v>1733</v>
      </c>
      <c r="F386">
        <v>384</v>
      </c>
    </row>
    <row r="387" spans="1:6" x14ac:dyDescent="0.25">
      <c r="A387" t="s">
        <v>1343</v>
      </c>
      <c r="B387" s="199">
        <v>2871.44</v>
      </c>
      <c r="C387" t="s">
        <v>2084</v>
      </c>
      <c r="D387" t="s">
        <v>1944</v>
      </c>
      <c r="E387" s="200" t="s">
        <v>1733</v>
      </c>
      <c r="F387">
        <v>385</v>
      </c>
    </row>
    <row r="388" spans="1:6" x14ac:dyDescent="0.25">
      <c r="A388" t="s">
        <v>1359</v>
      </c>
      <c r="B388" s="199">
        <v>3142.9</v>
      </c>
      <c r="C388" t="s">
        <v>2085</v>
      </c>
      <c r="D388" t="s">
        <v>1944</v>
      </c>
      <c r="E388" s="200" t="s">
        <v>1733</v>
      </c>
      <c r="F388">
        <v>386</v>
      </c>
    </row>
    <row r="389" spans="1:6" x14ac:dyDescent="0.25">
      <c r="A389" t="s">
        <v>1329</v>
      </c>
      <c r="B389" s="199">
        <v>1309.9000000000001</v>
      </c>
      <c r="C389" t="s">
        <v>2086</v>
      </c>
      <c r="D389" t="s">
        <v>1944</v>
      </c>
      <c r="E389" s="200" t="s">
        <v>1733</v>
      </c>
      <c r="F389">
        <v>387</v>
      </c>
    </row>
    <row r="390" spans="1:6" x14ac:dyDescent="0.25">
      <c r="A390" t="s">
        <v>1233</v>
      </c>
      <c r="B390" s="199">
        <v>3983.12</v>
      </c>
      <c r="C390" t="s">
        <v>2087</v>
      </c>
      <c r="D390" t="s">
        <v>1949</v>
      </c>
      <c r="E390" s="200" t="s">
        <v>1731</v>
      </c>
      <c r="F390">
        <v>388</v>
      </c>
    </row>
    <row r="391" spans="1:6" x14ac:dyDescent="0.25">
      <c r="A391" t="s">
        <v>1257</v>
      </c>
      <c r="B391" s="199">
        <v>6909.47</v>
      </c>
      <c r="C391" t="s">
        <v>2088</v>
      </c>
      <c r="D391" t="s">
        <v>1949</v>
      </c>
      <c r="E391" s="200" t="s">
        <v>1731</v>
      </c>
      <c r="F391">
        <v>389</v>
      </c>
    </row>
    <row r="392" spans="1:6" x14ac:dyDescent="0.25">
      <c r="A392" t="s">
        <v>1271</v>
      </c>
      <c r="B392" s="199">
        <v>6909.47</v>
      </c>
      <c r="C392" t="s">
        <v>2089</v>
      </c>
      <c r="D392" t="s">
        <v>1949</v>
      </c>
      <c r="E392" s="200" t="s">
        <v>1731</v>
      </c>
      <c r="F392">
        <v>390</v>
      </c>
    </row>
    <row r="393" spans="1:6" x14ac:dyDescent="0.25">
      <c r="A393" t="s">
        <v>1384</v>
      </c>
      <c r="B393" s="199">
        <v>2810.47</v>
      </c>
      <c r="C393" t="s">
        <v>2090</v>
      </c>
      <c r="D393" t="s">
        <v>1944</v>
      </c>
      <c r="E393" s="200" t="s">
        <v>1733</v>
      </c>
      <c r="F393">
        <v>391</v>
      </c>
    </row>
    <row r="394" spans="1:6" x14ac:dyDescent="0.25">
      <c r="A394" t="s">
        <v>198</v>
      </c>
      <c r="B394" s="199">
        <v>1389.97</v>
      </c>
      <c r="C394" t="s">
        <v>2091</v>
      </c>
      <c r="D394" t="s">
        <v>1764</v>
      </c>
      <c r="E394" s="200" t="s">
        <v>1754</v>
      </c>
      <c r="F394">
        <v>392</v>
      </c>
    </row>
    <row r="395" spans="1:6" x14ac:dyDescent="0.25">
      <c r="A395" t="s">
        <v>146</v>
      </c>
      <c r="B395" s="199">
        <v>956.14</v>
      </c>
      <c r="C395" t="s">
        <v>2092</v>
      </c>
      <c r="D395" t="s">
        <v>1764</v>
      </c>
      <c r="E395" s="200" t="s">
        <v>1754</v>
      </c>
      <c r="F395">
        <v>393</v>
      </c>
    </row>
    <row r="396" spans="1:6" x14ac:dyDescent="0.25">
      <c r="A396" t="s">
        <v>238</v>
      </c>
      <c r="B396" s="199">
        <v>1327.46</v>
      </c>
      <c r="C396" t="s">
        <v>2093</v>
      </c>
      <c r="D396" t="s">
        <v>1764</v>
      </c>
      <c r="E396" s="200" t="s">
        <v>1754</v>
      </c>
      <c r="F396">
        <v>394</v>
      </c>
    </row>
    <row r="397" spans="1:6" x14ac:dyDescent="0.25">
      <c r="A397" t="s">
        <v>576</v>
      </c>
      <c r="B397" s="199">
        <v>11911.39</v>
      </c>
      <c r="C397" t="s">
        <v>2094</v>
      </c>
      <c r="D397" t="s">
        <v>1764</v>
      </c>
      <c r="E397" s="200" t="s">
        <v>1756</v>
      </c>
      <c r="F397">
        <v>395</v>
      </c>
    </row>
    <row r="398" spans="1:6" x14ac:dyDescent="0.25">
      <c r="A398" t="s">
        <v>485</v>
      </c>
      <c r="B398" s="199">
        <v>2924.83</v>
      </c>
      <c r="C398" t="s">
        <v>2095</v>
      </c>
      <c r="D398" t="s">
        <v>1764</v>
      </c>
      <c r="E398" s="200" t="s">
        <v>1756</v>
      </c>
      <c r="F398">
        <v>396</v>
      </c>
    </row>
    <row r="399" spans="1:6" x14ac:dyDescent="0.25">
      <c r="A399" t="s">
        <v>700</v>
      </c>
      <c r="B399" s="199">
        <v>7078.74</v>
      </c>
      <c r="C399" t="s">
        <v>2096</v>
      </c>
      <c r="D399" t="s">
        <v>1764</v>
      </c>
      <c r="E399" s="200" t="s">
        <v>1757</v>
      </c>
      <c r="F399">
        <v>397</v>
      </c>
    </row>
    <row r="400" spans="1:6" x14ac:dyDescent="0.25">
      <c r="A400" t="s">
        <v>534</v>
      </c>
      <c r="B400" s="199">
        <v>3470.77</v>
      </c>
      <c r="C400" t="s">
        <v>2097</v>
      </c>
      <c r="D400" t="s">
        <v>1764</v>
      </c>
      <c r="E400" s="200" t="s">
        <v>1756</v>
      </c>
      <c r="F400">
        <v>398</v>
      </c>
    </row>
    <row r="401" spans="1:6" x14ac:dyDescent="0.25">
      <c r="A401" t="s">
        <v>745</v>
      </c>
      <c r="B401" s="199">
        <v>8660.09</v>
      </c>
      <c r="C401" t="s">
        <v>2098</v>
      </c>
      <c r="D401" t="s">
        <v>1764</v>
      </c>
      <c r="E401" s="200" t="s">
        <v>1757</v>
      </c>
      <c r="F401">
        <v>399</v>
      </c>
    </row>
    <row r="402" spans="1:6" x14ac:dyDescent="0.25">
      <c r="A402" t="s">
        <v>1495</v>
      </c>
      <c r="B402" s="199">
        <v>1438.22</v>
      </c>
      <c r="C402" t="s">
        <v>2099</v>
      </c>
      <c r="D402" t="s">
        <v>1767</v>
      </c>
      <c r="E402" s="200" t="s">
        <v>1741</v>
      </c>
      <c r="F402">
        <v>400</v>
      </c>
    </row>
    <row r="403" spans="1:6" x14ac:dyDescent="0.25">
      <c r="A403" t="s">
        <v>1117</v>
      </c>
      <c r="B403" s="199">
        <v>4060.89</v>
      </c>
      <c r="C403" t="s">
        <v>2100</v>
      </c>
      <c r="D403" t="s">
        <v>1764</v>
      </c>
      <c r="E403" s="200" t="s">
        <v>1726</v>
      </c>
      <c r="F403">
        <v>401</v>
      </c>
    </row>
    <row r="404" spans="1:6" x14ac:dyDescent="0.25">
      <c r="A404" t="s">
        <v>1156</v>
      </c>
      <c r="B404" s="199">
        <v>1778.07</v>
      </c>
      <c r="C404" t="s">
        <v>2101</v>
      </c>
      <c r="D404" t="s">
        <v>1764</v>
      </c>
      <c r="E404" s="200" t="s">
        <v>1729</v>
      </c>
      <c r="F404">
        <v>402</v>
      </c>
    </row>
    <row r="405" spans="1:6" x14ac:dyDescent="0.25">
      <c r="A405" t="s">
        <v>1159</v>
      </c>
      <c r="B405" s="199">
        <v>2176.09</v>
      </c>
      <c r="C405" t="s">
        <v>2102</v>
      </c>
      <c r="D405" t="s">
        <v>1764</v>
      </c>
      <c r="E405" s="200" t="s">
        <v>1729</v>
      </c>
      <c r="F405">
        <v>403</v>
      </c>
    </row>
    <row r="406" spans="1:6" x14ac:dyDescent="0.25">
      <c r="A406" t="s">
        <v>1536</v>
      </c>
      <c r="B406" s="199">
        <v>3249.4</v>
      </c>
      <c r="C406" t="s">
        <v>2103</v>
      </c>
      <c r="D406" t="s">
        <v>1767</v>
      </c>
      <c r="E406" s="200" t="s">
        <v>1741</v>
      </c>
      <c r="F406">
        <v>404</v>
      </c>
    </row>
    <row r="407" spans="1:6" x14ac:dyDescent="0.25">
      <c r="A407" t="s">
        <v>1621</v>
      </c>
      <c r="B407" s="199">
        <v>4381.16</v>
      </c>
      <c r="C407" t="s">
        <v>2104</v>
      </c>
      <c r="D407" t="s">
        <v>1767</v>
      </c>
      <c r="E407" s="200" t="s">
        <v>1741</v>
      </c>
      <c r="F407">
        <v>405</v>
      </c>
    </row>
    <row r="408" spans="1:6" x14ac:dyDescent="0.25">
      <c r="A408" t="s">
        <v>1582</v>
      </c>
      <c r="B408" s="199">
        <v>8148.85</v>
      </c>
      <c r="C408" t="s">
        <v>2105</v>
      </c>
      <c r="D408" t="s">
        <v>1767</v>
      </c>
      <c r="E408" s="200" t="s">
        <v>1741</v>
      </c>
      <c r="F408">
        <v>406</v>
      </c>
    </row>
    <row r="409" spans="1:6" x14ac:dyDescent="0.25">
      <c r="A409" t="s">
        <v>1648</v>
      </c>
      <c r="B409" s="199">
        <v>5878.61</v>
      </c>
      <c r="C409" t="s">
        <v>2106</v>
      </c>
      <c r="D409" t="s">
        <v>1767</v>
      </c>
      <c r="E409" s="200" t="s">
        <v>1741</v>
      </c>
      <c r="F409">
        <v>407</v>
      </c>
    </row>
    <row r="410" spans="1:6" x14ac:dyDescent="0.25">
      <c r="A410" t="s">
        <v>811</v>
      </c>
      <c r="B410" s="199">
        <v>5399.57</v>
      </c>
      <c r="C410" t="s">
        <v>2107</v>
      </c>
      <c r="D410" t="s">
        <v>1764</v>
      </c>
      <c r="E410" s="200" t="s">
        <v>1758</v>
      </c>
      <c r="F410">
        <v>408</v>
      </c>
    </row>
    <row r="411" spans="1:6" x14ac:dyDescent="0.25">
      <c r="A411" t="s">
        <v>847</v>
      </c>
      <c r="B411" s="199">
        <v>2357.5300000000002</v>
      </c>
      <c r="C411" t="s">
        <v>2108</v>
      </c>
      <c r="D411" t="s">
        <v>1764</v>
      </c>
      <c r="E411" s="200" t="s">
        <v>1758</v>
      </c>
      <c r="F411">
        <v>409</v>
      </c>
    </row>
    <row r="412" spans="1:6" x14ac:dyDescent="0.25">
      <c r="A412" t="s">
        <v>864</v>
      </c>
      <c r="B412" s="199">
        <v>2250.06</v>
      </c>
      <c r="C412" t="s">
        <v>2109</v>
      </c>
      <c r="D412" t="s">
        <v>1764</v>
      </c>
      <c r="E412" s="200" t="s">
        <v>1758</v>
      </c>
      <c r="F412">
        <v>410</v>
      </c>
    </row>
    <row r="413" spans="1:6" x14ac:dyDescent="0.25">
      <c r="A413" t="s">
        <v>883</v>
      </c>
      <c r="B413" s="199">
        <v>3057.52</v>
      </c>
      <c r="C413" t="s">
        <v>2110</v>
      </c>
      <c r="D413" t="s">
        <v>1764</v>
      </c>
      <c r="E413" s="200" t="s">
        <v>1758</v>
      </c>
      <c r="F413">
        <v>411</v>
      </c>
    </row>
    <row r="414" spans="1:6" x14ac:dyDescent="0.25">
      <c r="A414" t="s">
        <v>902</v>
      </c>
      <c r="B414" s="199">
        <v>2917.58</v>
      </c>
      <c r="C414" t="s">
        <v>2111</v>
      </c>
      <c r="D414" t="s">
        <v>1764</v>
      </c>
      <c r="E414" s="200" t="s">
        <v>1758</v>
      </c>
      <c r="F414">
        <v>412</v>
      </c>
    </row>
    <row r="415" spans="1:6" x14ac:dyDescent="0.25">
      <c r="A415" t="s">
        <v>1050</v>
      </c>
      <c r="B415" s="199">
        <v>10897.18</v>
      </c>
      <c r="C415" t="s">
        <v>2112</v>
      </c>
      <c r="D415" t="s">
        <v>1764</v>
      </c>
      <c r="E415" s="200" t="s">
        <v>1760</v>
      </c>
      <c r="F415">
        <v>413</v>
      </c>
    </row>
    <row r="416" spans="1:6" x14ac:dyDescent="0.25">
      <c r="A416" t="s">
        <v>1289</v>
      </c>
      <c r="B416" s="199">
        <v>1140.6600000000001</v>
      </c>
      <c r="C416" t="s">
        <v>2113</v>
      </c>
      <c r="D416" t="s">
        <v>1944</v>
      </c>
      <c r="E416" s="200" t="s">
        <v>1733</v>
      </c>
      <c r="F416">
        <v>414</v>
      </c>
    </row>
    <row r="417" spans="1:6" x14ac:dyDescent="0.25">
      <c r="A417" t="s">
        <v>1344</v>
      </c>
      <c r="B417" s="199">
        <v>3798.61</v>
      </c>
      <c r="C417" t="s">
        <v>2114</v>
      </c>
      <c r="D417" t="s">
        <v>1944</v>
      </c>
      <c r="E417" s="200" t="s">
        <v>1733</v>
      </c>
      <c r="F417">
        <v>415</v>
      </c>
    </row>
    <row r="418" spans="1:6" x14ac:dyDescent="0.25">
      <c r="A418" t="s">
        <v>1234</v>
      </c>
      <c r="B418" s="199">
        <v>4673.92</v>
      </c>
      <c r="C418" t="s">
        <v>2115</v>
      </c>
      <c r="D418" t="s">
        <v>1949</v>
      </c>
      <c r="E418" s="200" t="s">
        <v>1731</v>
      </c>
      <c r="F418">
        <v>416</v>
      </c>
    </row>
    <row r="419" spans="1:6" x14ac:dyDescent="0.25">
      <c r="A419" t="s">
        <v>1258</v>
      </c>
      <c r="B419" s="199">
        <v>7986.07</v>
      </c>
      <c r="C419" t="s">
        <v>2116</v>
      </c>
      <c r="D419" t="s">
        <v>1949</v>
      </c>
      <c r="E419" s="200" t="s">
        <v>1731</v>
      </c>
      <c r="F419">
        <v>417</v>
      </c>
    </row>
    <row r="420" spans="1:6" x14ac:dyDescent="0.25">
      <c r="A420" t="s">
        <v>1272</v>
      </c>
      <c r="B420" s="199">
        <v>7986.07</v>
      </c>
      <c r="C420" t="s">
        <v>2117</v>
      </c>
      <c r="D420" t="s">
        <v>1949</v>
      </c>
      <c r="E420" s="200" t="s">
        <v>1731</v>
      </c>
      <c r="F420">
        <v>418</v>
      </c>
    </row>
    <row r="421" spans="1:6" x14ac:dyDescent="0.25">
      <c r="A421" t="s">
        <v>200</v>
      </c>
      <c r="B421" s="199">
        <v>2224.88</v>
      </c>
      <c r="C421" t="s">
        <v>2118</v>
      </c>
      <c r="D421" t="s">
        <v>1764</v>
      </c>
      <c r="E421" s="200" t="s">
        <v>1754</v>
      </c>
      <c r="F421">
        <v>419</v>
      </c>
    </row>
    <row r="422" spans="1:6" x14ac:dyDescent="0.25">
      <c r="A422" t="s">
        <v>150</v>
      </c>
      <c r="B422" s="199">
        <v>1495.22</v>
      </c>
      <c r="C422" t="s">
        <v>2119</v>
      </c>
      <c r="D422" t="s">
        <v>1764</v>
      </c>
      <c r="E422" s="200" t="s">
        <v>1754</v>
      </c>
      <c r="F422">
        <v>420</v>
      </c>
    </row>
    <row r="423" spans="1:6" x14ac:dyDescent="0.25">
      <c r="A423" t="s">
        <v>239</v>
      </c>
      <c r="B423" s="199">
        <v>1997.66</v>
      </c>
      <c r="C423" t="s">
        <v>2120</v>
      </c>
      <c r="D423" t="s">
        <v>1764</v>
      </c>
      <c r="E423" s="200" t="s">
        <v>1754</v>
      </c>
      <c r="F423">
        <v>421</v>
      </c>
    </row>
    <row r="424" spans="1:6" x14ac:dyDescent="0.25">
      <c r="A424" t="s">
        <v>488</v>
      </c>
      <c r="B424" s="199">
        <v>4698.3500000000004</v>
      </c>
      <c r="C424" t="s">
        <v>2121</v>
      </c>
      <c r="D424" t="s">
        <v>1764</v>
      </c>
      <c r="E424" s="200" t="s">
        <v>1756</v>
      </c>
      <c r="F424">
        <v>422</v>
      </c>
    </row>
    <row r="425" spans="1:6" x14ac:dyDescent="0.25">
      <c r="A425" t="s">
        <v>704</v>
      </c>
      <c r="B425" s="199">
        <v>11581.86</v>
      </c>
      <c r="C425" t="s">
        <v>2122</v>
      </c>
      <c r="D425" t="s">
        <v>1764</v>
      </c>
      <c r="E425" s="200" t="s">
        <v>1757</v>
      </c>
      <c r="F425">
        <v>423</v>
      </c>
    </row>
    <row r="426" spans="1:6" x14ac:dyDescent="0.25">
      <c r="A426" t="s">
        <v>537</v>
      </c>
      <c r="B426" s="199">
        <v>5617.86</v>
      </c>
      <c r="C426" t="s">
        <v>2123</v>
      </c>
      <c r="D426" t="s">
        <v>1764</v>
      </c>
      <c r="E426" s="200" t="s">
        <v>1756</v>
      </c>
      <c r="F426">
        <v>424</v>
      </c>
    </row>
    <row r="427" spans="1:6" x14ac:dyDescent="0.25">
      <c r="A427" t="s">
        <v>1496</v>
      </c>
      <c r="B427" s="199">
        <v>1906.1</v>
      </c>
      <c r="C427" t="s">
        <v>2124</v>
      </c>
      <c r="D427" t="s">
        <v>1767</v>
      </c>
      <c r="E427" s="200" t="s">
        <v>1741</v>
      </c>
      <c r="F427">
        <v>425</v>
      </c>
    </row>
    <row r="428" spans="1:6" x14ac:dyDescent="0.25">
      <c r="A428" t="s">
        <v>1537</v>
      </c>
      <c r="B428" s="199">
        <v>4388.05</v>
      </c>
      <c r="C428" t="s">
        <v>2125</v>
      </c>
      <c r="D428" t="s">
        <v>1767</v>
      </c>
      <c r="E428" s="200" t="s">
        <v>1741</v>
      </c>
      <c r="F428">
        <v>426</v>
      </c>
    </row>
    <row r="429" spans="1:6" x14ac:dyDescent="0.25">
      <c r="A429" t="s">
        <v>1548</v>
      </c>
      <c r="B429" s="199">
        <v>6226.11</v>
      </c>
      <c r="C429" t="s">
        <v>2126</v>
      </c>
      <c r="D429" t="s">
        <v>1767</v>
      </c>
      <c r="E429" s="200" t="s">
        <v>1741</v>
      </c>
      <c r="F429">
        <v>427</v>
      </c>
    </row>
    <row r="430" spans="1:6" x14ac:dyDescent="0.25">
      <c r="A430" t="s">
        <v>1557</v>
      </c>
      <c r="B430" s="199">
        <v>12460.76</v>
      </c>
      <c r="C430" t="s">
        <v>2127</v>
      </c>
      <c r="D430" t="s">
        <v>1767</v>
      </c>
      <c r="E430" s="200" t="s">
        <v>1741</v>
      </c>
      <c r="F430">
        <v>428</v>
      </c>
    </row>
    <row r="431" spans="1:6" x14ac:dyDescent="0.25">
      <c r="A431" t="s">
        <v>1622</v>
      </c>
      <c r="B431" s="199">
        <v>6371.17</v>
      </c>
      <c r="C431" t="s">
        <v>2128</v>
      </c>
      <c r="D431" t="s">
        <v>1767</v>
      </c>
      <c r="E431" s="200" t="s">
        <v>1741</v>
      </c>
      <c r="F431">
        <v>429</v>
      </c>
    </row>
    <row r="432" spans="1:6" x14ac:dyDescent="0.25">
      <c r="A432" t="s">
        <v>1631</v>
      </c>
      <c r="B432" s="199">
        <v>10271.950000000001</v>
      </c>
      <c r="C432" t="s">
        <v>2129</v>
      </c>
      <c r="D432" t="s">
        <v>1767</v>
      </c>
      <c r="E432" s="200" t="s">
        <v>1741</v>
      </c>
      <c r="F432">
        <v>430</v>
      </c>
    </row>
    <row r="433" spans="1:6" x14ac:dyDescent="0.25">
      <c r="A433" t="s">
        <v>1641</v>
      </c>
      <c r="B433" s="199">
        <v>17106.7</v>
      </c>
      <c r="C433" t="s">
        <v>2130</v>
      </c>
      <c r="D433" t="s">
        <v>1767</v>
      </c>
      <c r="E433" s="200" t="s">
        <v>1741</v>
      </c>
      <c r="F433">
        <v>431</v>
      </c>
    </row>
    <row r="434" spans="1:6" x14ac:dyDescent="0.25">
      <c r="A434" t="s">
        <v>1568</v>
      </c>
      <c r="B434" s="199">
        <v>4506.18</v>
      </c>
      <c r="C434" t="s">
        <v>2131</v>
      </c>
      <c r="D434" t="s">
        <v>1767</v>
      </c>
      <c r="E434" s="200" t="s">
        <v>1741</v>
      </c>
      <c r="F434">
        <v>432</v>
      </c>
    </row>
    <row r="435" spans="1:6" x14ac:dyDescent="0.25">
      <c r="A435" t="s">
        <v>1583</v>
      </c>
      <c r="B435" s="199">
        <v>10056.94</v>
      </c>
      <c r="C435" t="s">
        <v>2132</v>
      </c>
      <c r="D435" t="s">
        <v>1767</v>
      </c>
      <c r="E435" s="200" t="s">
        <v>1741</v>
      </c>
      <c r="F435">
        <v>433</v>
      </c>
    </row>
    <row r="436" spans="1:6" x14ac:dyDescent="0.25">
      <c r="A436" t="s">
        <v>1595</v>
      </c>
      <c r="B436" s="199">
        <v>17811.23</v>
      </c>
      <c r="C436" t="s">
        <v>2133</v>
      </c>
      <c r="D436" t="s">
        <v>1767</v>
      </c>
      <c r="E436" s="200" t="s">
        <v>1741</v>
      </c>
      <c r="F436">
        <v>434</v>
      </c>
    </row>
    <row r="437" spans="1:6" x14ac:dyDescent="0.25">
      <c r="A437" t="s">
        <v>1649</v>
      </c>
      <c r="B437" s="199">
        <v>8065.36</v>
      </c>
      <c r="C437" t="s">
        <v>2134</v>
      </c>
      <c r="D437" t="s">
        <v>1767</v>
      </c>
      <c r="E437" s="200" t="s">
        <v>1741</v>
      </c>
      <c r="F437">
        <v>435</v>
      </c>
    </row>
    <row r="438" spans="1:6" x14ac:dyDescent="0.25">
      <c r="A438" t="s">
        <v>812</v>
      </c>
      <c r="B438" s="199">
        <v>6891.96</v>
      </c>
      <c r="C438" t="s">
        <v>2135</v>
      </c>
      <c r="D438" t="s">
        <v>1764</v>
      </c>
      <c r="E438" s="200" t="s">
        <v>1758</v>
      </c>
      <c r="F438">
        <v>436</v>
      </c>
    </row>
    <row r="439" spans="1:6" x14ac:dyDescent="0.25">
      <c r="A439" t="s">
        <v>945</v>
      </c>
      <c r="B439" s="199">
        <v>16666.919999999998</v>
      </c>
      <c r="C439" t="s">
        <v>2136</v>
      </c>
      <c r="D439" t="s">
        <v>1764</v>
      </c>
      <c r="E439" s="200" t="s">
        <v>1759</v>
      </c>
      <c r="F439">
        <v>437</v>
      </c>
    </row>
    <row r="440" spans="1:6" x14ac:dyDescent="0.25">
      <c r="A440" t="s">
        <v>1035</v>
      </c>
      <c r="B440" s="199">
        <v>30550.720000000001</v>
      </c>
      <c r="C440" t="s">
        <v>2137</v>
      </c>
      <c r="D440" t="s">
        <v>1764</v>
      </c>
      <c r="E440" s="200" t="s">
        <v>1760</v>
      </c>
      <c r="F440">
        <v>438</v>
      </c>
    </row>
    <row r="441" spans="1:6" x14ac:dyDescent="0.25">
      <c r="A441" t="s">
        <v>850</v>
      </c>
      <c r="B441" s="199">
        <v>2938.54</v>
      </c>
      <c r="C441" t="s">
        <v>2138</v>
      </c>
      <c r="D441" t="s">
        <v>1764</v>
      </c>
      <c r="E441" s="200" t="s">
        <v>1758</v>
      </c>
      <c r="F441">
        <v>439</v>
      </c>
    </row>
    <row r="442" spans="1:6" x14ac:dyDescent="0.25">
      <c r="A442" t="s">
        <v>865</v>
      </c>
      <c r="B442" s="199">
        <v>2804.77</v>
      </c>
      <c r="C442" t="s">
        <v>2139</v>
      </c>
      <c r="D442" t="s">
        <v>1764</v>
      </c>
      <c r="E442" s="200" t="s">
        <v>1758</v>
      </c>
      <c r="F442">
        <v>440</v>
      </c>
    </row>
    <row r="443" spans="1:6" x14ac:dyDescent="0.25">
      <c r="A443" t="s">
        <v>886</v>
      </c>
      <c r="B443" s="199">
        <v>2502.42</v>
      </c>
      <c r="C443" t="s">
        <v>2140</v>
      </c>
      <c r="D443" t="s">
        <v>1764</v>
      </c>
      <c r="E443" s="200" t="s">
        <v>1758</v>
      </c>
      <c r="F443">
        <v>441</v>
      </c>
    </row>
    <row r="444" spans="1:6" x14ac:dyDescent="0.25">
      <c r="A444" t="s">
        <v>903</v>
      </c>
      <c r="B444" s="199">
        <v>2386.38</v>
      </c>
      <c r="C444" t="s">
        <v>2141</v>
      </c>
      <c r="D444" t="s">
        <v>1764</v>
      </c>
      <c r="E444" s="200" t="s">
        <v>1758</v>
      </c>
      <c r="F444">
        <v>442</v>
      </c>
    </row>
    <row r="445" spans="1:6" x14ac:dyDescent="0.25">
      <c r="A445" t="s">
        <v>966</v>
      </c>
      <c r="B445" s="199">
        <v>7851.89</v>
      </c>
      <c r="C445" t="s">
        <v>2142</v>
      </c>
      <c r="D445" t="s">
        <v>1764</v>
      </c>
      <c r="E445" s="200" t="s">
        <v>1759</v>
      </c>
      <c r="F445">
        <v>443</v>
      </c>
    </row>
    <row r="446" spans="1:6" x14ac:dyDescent="0.25">
      <c r="A446" t="s">
        <v>1051</v>
      </c>
      <c r="B446" s="199">
        <v>13301.98</v>
      </c>
      <c r="C446" t="s">
        <v>2143</v>
      </c>
      <c r="D446" t="s">
        <v>1764</v>
      </c>
      <c r="E446" s="200" t="s">
        <v>1760</v>
      </c>
      <c r="F446">
        <v>444</v>
      </c>
    </row>
    <row r="447" spans="1:6" x14ac:dyDescent="0.25">
      <c r="A447" t="s">
        <v>994</v>
      </c>
      <c r="B447" s="199">
        <v>16272.24</v>
      </c>
      <c r="C447" t="s">
        <v>2144</v>
      </c>
      <c r="D447" t="s">
        <v>1764</v>
      </c>
      <c r="E447" s="200" t="s">
        <v>1759</v>
      </c>
      <c r="F447">
        <v>445</v>
      </c>
    </row>
    <row r="448" spans="1:6" x14ac:dyDescent="0.25">
      <c r="A448" t="s">
        <v>1124</v>
      </c>
      <c r="B448" s="199">
        <v>11923.44</v>
      </c>
      <c r="C448" t="s">
        <v>2145</v>
      </c>
      <c r="D448" t="s">
        <v>1764</v>
      </c>
      <c r="E448" s="200" t="s">
        <v>1726</v>
      </c>
      <c r="F448">
        <v>446</v>
      </c>
    </row>
    <row r="449" spans="1:6" x14ac:dyDescent="0.25">
      <c r="A449" t="s">
        <v>1290</v>
      </c>
      <c r="B449" s="199">
        <v>1338.14</v>
      </c>
      <c r="C449" t="s">
        <v>2146</v>
      </c>
      <c r="D449" t="s">
        <v>1944</v>
      </c>
      <c r="E449" s="200" t="s">
        <v>1733</v>
      </c>
      <c r="F449">
        <v>447</v>
      </c>
    </row>
    <row r="450" spans="1:6" x14ac:dyDescent="0.25">
      <c r="A450" t="s">
        <v>1319</v>
      </c>
      <c r="B450" s="199">
        <v>1980.89</v>
      </c>
      <c r="C450" t="s">
        <v>2147</v>
      </c>
      <c r="D450" t="s">
        <v>1944</v>
      </c>
      <c r="E450" s="200" t="s">
        <v>1733</v>
      </c>
      <c r="F450">
        <v>448</v>
      </c>
    </row>
    <row r="451" spans="1:6" x14ac:dyDescent="0.25">
      <c r="A451" t="s">
        <v>1345</v>
      </c>
      <c r="B451" s="199">
        <v>3798.61</v>
      </c>
      <c r="C451" t="s">
        <v>2148</v>
      </c>
      <c r="D451" t="s">
        <v>1944</v>
      </c>
      <c r="E451" s="200" t="s">
        <v>1733</v>
      </c>
      <c r="F451">
        <v>449</v>
      </c>
    </row>
    <row r="452" spans="1:6" x14ac:dyDescent="0.25">
      <c r="A452" t="s">
        <v>1361</v>
      </c>
      <c r="B452" s="199">
        <v>5305.24</v>
      </c>
      <c r="C452" t="s">
        <v>2149</v>
      </c>
      <c r="D452" t="s">
        <v>1944</v>
      </c>
      <c r="E452" s="200" t="s">
        <v>1733</v>
      </c>
      <c r="F452">
        <v>450</v>
      </c>
    </row>
    <row r="453" spans="1:6" x14ac:dyDescent="0.25">
      <c r="A453" t="s">
        <v>1331</v>
      </c>
      <c r="B453" s="199">
        <v>2542.0700000000002</v>
      </c>
      <c r="C453" t="s">
        <v>2150</v>
      </c>
      <c r="D453" t="s">
        <v>1944</v>
      </c>
      <c r="E453" s="200" t="s">
        <v>1733</v>
      </c>
      <c r="F453">
        <v>451</v>
      </c>
    </row>
    <row r="454" spans="1:6" x14ac:dyDescent="0.25">
      <c r="A454" t="s">
        <v>1235</v>
      </c>
      <c r="B454" s="199">
        <v>6410.81</v>
      </c>
      <c r="C454" t="s">
        <v>2151</v>
      </c>
      <c r="D454" t="s">
        <v>1949</v>
      </c>
      <c r="E454" s="200" t="s">
        <v>1731</v>
      </c>
      <c r="F454">
        <v>452</v>
      </c>
    </row>
    <row r="455" spans="1:6" x14ac:dyDescent="0.25">
      <c r="A455" t="s">
        <v>1259</v>
      </c>
      <c r="B455" s="199">
        <v>10357.34</v>
      </c>
      <c r="C455" t="s">
        <v>2152</v>
      </c>
      <c r="D455" t="s">
        <v>1949</v>
      </c>
      <c r="E455" s="200" t="s">
        <v>1731</v>
      </c>
      <c r="F455">
        <v>453</v>
      </c>
    </row>
    <row r="456" spans="1:6" x14ac:dyDescent="0.25">
      <c r="A456" t="s">
        <v>1273</v>
      </c>
      <c r="B456" s="199">
        <v>10357.34</v>
      </c>
      <c r="C456" t="s">
        <v>2153</v>
      </c>
      <c r="D456" t="s">
        <v>1949</v>
      </c>
      <c r="E456" s="200" t="s">
        <v>1731</v>
      </c>
      <c r="F456">
        <v>454</v>
      </c>
    </row>
    <row r="457" spans="1:6" x14ac:dyDescent="0.25">
      <c r="A457" t="s">
        <v>1385</v>
      </c>
      <c r="B457" s="199">
        <v>4754.74</v>
      </c>
      <c r="C457" t="s">
        <v>2154</v>
      </c>
      <c r="D457" t="s">
        <v>1944</v>
      </c>
      <c r="E457" s="200" t="s">
        <v>1733</v>
      </c>
      <c r="F457">
        <v>455</v>
      </c>
    </row>
    <row r="458" spans="1:6" x14ac:dyDescent="0.25">
      <c r="A458" t="s">
        <v>1397</v>
      </c>
      <c r="B458" s="199">
        <v>2499.37</v>
      </c>
      <c r="C458" t="s">
        <v>2155</v>
      </c>
      <c r="D458" t="s">
        <v>1764</v>
      </c>
      <c r="E458" s="200" t="s">
        <v>1733</v>
      </c>
      <c r="F458">
        <v>456</v>
      </c>
    </row>
    <row r="459" spans="1:6" x14ac:dyDescent="0.25">
      <c r="A459" t="s">
        <v>1394</v>
      </c>
      <c r="B459" s="199">
        <v>6639.55</v>
      </c>
      <c r="C459" t="s">
        <v>2156</v>
      </c>
      <c r="D459" t="s">
        <v>1944</v>
      </c>
      <c r="E459" s="200" t="s">
        <v>1733</v>
      </c>
      <c r="F459">
        <v>457</v>
      </c>
    </row>
    <row r="460" spans="1:6" x14ac:dyDescent="0.25">
      <c r="A460" t="s">
        <v>203</v>
      </c>
      <c r="B460" s="199">
        <v>2455.13</v>
      </c>
      <c r="C460" t="s">
        <v>2157</v>
      </c>
      <c r="D460" t="s">
        <v>1764</v>
      </c>
      <c r="E460" s="200" t="s">
        <v>1754</v>
      </c>
      <c r="F460">
        <v>458</v>
      </c>
    </row>
    <row r="461" spans="1:6" x14ac:dyDescent="0.25">
      <c r="A461" t="s">
        <v>153</v>
      </c>
      <c r="B461" s="199">
        <v>1919.87</v>
      </c>
      <c r="C461" t="s">
        <v>2158</v>
      </c>
      <c r="D461" t="s">
        <v>1764</v>
      </c>
      <c r="E461" s="200" t="s">
        <v>1754</v>
      </c>
      <c r="F461">
        <v>459</v>
      </c>
    </row>
    <row r="462" spans="1:6" x14ac:dyDescent="0.25">
      <c r="A462" t="s">
        <v>240</v>
      </c>
      <c r="B462" s="199">
        <v>2732.67</v>
      </c>
      <c r="C462" t="s">
        <v>2159</v>
      </c>
      <c r="D462" t="s">
        <v>1764</v>
      </c>
      <c r="E462" s="200" t="s">
        <v>1754</v>
      </c>
      <c r="F462">
        <v>460</v>
      </c>
    </row>
    <row r="463" spans="1:6" x14ac:dyDescent="0.25">
      <c r="A463" t="s">
        <v>578</v>
      </c>
      <c r="B463" s="199">
        <v>23702.06</v>
      </c>
      <c r="C463" t="s">
        <v>2160</v>
      </c>
      <c r="D463" t="s">
        <v>1764</v>
      </c>
      <c r="E463" s="200" t="s">
        <v>1756</v>
      </c>
      <c r="F463">
        <v>461</v>
      </c>
    </row>
    <row r="464" spans="1:6" x14ac:dyDescent="0.25">
      <c r="A464" t="s">
        <v>491</v>
      </c>
      <c r="B464" s="199">
        <v>5209.18</v>
      </c>
      <c r="C464" t="s">
        <v>2161</v>
      </c>
      <c r="D464" t="s">
        <v>1764</v>
      </c>
      <c r="E464" s="200" t="s">
        <v>1756</v>
      </c>
      <c r="F464">
        <v>462</v>
      </c>
    </row>
    <row r="465" spans="1:6" x14ac:dyDescent="0.25">
      <c r="A465" t="s">
        <v>708</v>
      </c>
      <c r="B465" s="199">
        <v>13594.81</v>
      </c>
      <c r="C465" t="s">
        <v>2162</v>
      </c>
      <c r="D465" t="s">
        <v>1764</v>
      </c>
      <c r="E465" s="200" t="s">
        <v>1757</v>
      </c>
      <c r="F465">
        <v>463</v>
      </c>
    </row>
    <row r="466" spans="1:6" x14ac:dyDescent="0.25">
      <c r="A466" t="s">
        <v>540</v>
      </c>
      <c r="B466" s="199">
        <v>6557.23</v>
      </c>
      <c r="C466" t="s">
        <v>2163</v>
      </c>
      <c r="D466" t="s">
        <v>1764</v>
      </c>
      <c r="E466" s="200" t="s">
        <v>1756</v>
      </c>
      <c r="F466">
        <v>464</v>
      </c>
    </row>
    <row r="467" spans="1:6" x14ac:dyDescent="0.25">
      <c r="A467" t="s">
        <v>750</v>
      </c>
      <c r="B467" s="199">
        <v>14250.52</v>
      </c>
      <c r="C467" t="s">
        <v>2164</v>
      </c>
      <c r="D467" t="s">
        <v>1764</v>
      </c>
      <c r="E467" s="200" t="s">
        <v>1757</v>
      </c>
      <c r="F467">
        <v>465</v>
      </c>
    </row>
    <row r="468" spans="1:6" x14ac:dyDescent="0.25">
      <c r="A468" t="s">
        <v>1497</v>
      </c>
      <c r="B468" s="199">
        <v>2531.56</v>
      </c>
      <c r="C468" t="s">
        <v>2165</v>
      </c>
      <c r="D468" t="s">
        <v>1767</v>
      </c>
      <c r="E468" s="200" t="s">
        <v>1741</v>
      </c>
      <c r="F468">
        <v>466</v>
      </c>
    </row>
    <row r="469" spans="1:6" x14ac:dyDescent="0.25">
      <c r="A469" t="s">
        <v>1118</v>
      </c>
      <c r="B469" s="199">
        <v>6397.09</v>
      </c>
      <c r="C469" t="s">
        <v>2166</v>
      </c>
      <c r="D469" t="s">
        <v>1764</v>
      </c>
      <c r="E469" s="200" t="s">
        <v>1726</v>
      </c>
      <c r="F469">
        <v>467</v>
      </c>
    </row>
    <row r="470" spans="1:6" x14ac:dyDescent="0.25">
      <c r="A470" t="s">
        <v>1162</v>
      </c>
      <c r="B470" s="199">
        <v>2568</v>
      </c>
      <c r="C470" t="s">
        <v>2167</v>
      </c>
      <c r="D470" t="s">
        <v>1764</v>
      </c>
      <c r="E470" s="200" t="s">
        <v>1729</v>
      </c>
      <c r="F470">
        <v>468</v>
      </c>
    </row>
    <row r="471" spans="1:6" x14ac:dyDescent="0.25">
      <c r="A471" t="s">
        <v>1215</v>
      </c>
      <c r="B471" s="199">
        <v>4920.97</v>
      </c>
      <c r="C471" t="s">
        <v>2168</v>
      </c>
      <c r="D471" t="s">
        <v>1764</v>
      </c>
      <c r="E471" s="200" t="s">
        <v>1729</v>
      </c>
      <c r="F471">
        <v>469</v>
      </c>
    </row>
    <row r="472" spans="1:6" x14ac:dyDescent="0.25">
      <c r="A472" t="s">
        <v>1165</v>
      </c>
      <c r="B472" s="199">
        <v>2764.72</v>
      </c>
      <c r="C472" t="s">
        <v>2169</v>
      </c>
      <c r="D472" t="s">
        <v>1764</v>
      </c>
      <c r="E472" s="200" t="s">
        <v>1729</v>
      </c>
      <c r="F472">
        <v>470</v>
      </c>
    </row>
    <row r="473" spans="1:6" x14ac:dyDescent="0.25">
      <c r="A473" t="s">
        <v>1216</v>
      </c>
      <c r="B473" s="199">
        <v>5302.21</v>
      </c>
      <c r="C473" t="s">
        <v>2170</v>
      </c>
      <c r="D473" t="s">
        <v>1764</v>
      </c>
      <c r="E473" s="200" t="s">
        <v>1729</v>
      </c>
      <c r="F473">
        <v>471</v>
      </c>
    </row>
    <row r="474" spans="1:6" x14ac:dyDescent="0.25">
      <c r="A474" t="s">
        <v>1168</v>
      </c>
      <c r="B474" s="199">
        <v>3077.31</v>
      </c>
      <c r="C474" t="s">
        <v>2171</v>
      </c>
      <c r="D474" t="s">
        <v>1764</v>
      </c>
      <c r="E474" s="200" t="s">
        <v>1729</v>
      </c>
      <c r="F474">
        <v>472</v>
      </c>
    </row>
    <row r="475" spans="1:6" x14ac:dyDescent="0.25">
      <c r="A475" t="s">
        <v>1217</v>
      </c>
      <c r="B475" s="199">
        <v>5354.06</v>
      </c>
      <c r="C475" t="s">
        <v>2172</v>
      </c>
      <c r="D475" t="s">
        <v>1764</v>
      </c>
      <c r="E475" s="200" t="s">
        <v>1729</v>
      </c>
      <c r="F475">
        <v>473</v>
      </c>
    </row>
    <row r="476" spans="1:6" x14ac:dyDescent="0.25">
      <c r="A476" t="s">
        <v>1538</v>
      </c>
      <c r="B476" s="199">
        <v>7285.3</v>
      </c>
      <c r="C476" t="s">
        <v>2173</v>
      </c>
      <c r="D476" t="s">
        <v>1767</v>
      </c>
      <c r="E476" s="200" t="s">
        <v>1741</v>
      </c>
      <c r="F476">
        <v>474</v>
      </c>
    </row>
    <row r="477" spans="1:6" x14ac:dyDescent="0.25">
      <c r="A477" t="s">
        <v>1549</v>
      </c>
      <c r="B477" s="199">
        <v>24208.400000000001</v>
      </c>
      <c r="C477" t="s">
        <v>2174</v>
      </c>
      <c r="D477" t="s">
        <v>1767</v>
      </c>
      <c r="E477" s="200" t="s">
        <v>1741</v>
      </c>
      <c r="F477">
        <v>475</v>
      </c>
    </row>
    <row r="478" spans="1:6" x14ac:dyDescent="0.25">
      <c r="A478" t="s">
        <v>1558</v>
      </c>
      <c r="B478" s="199">
        <v>32492.83</v>
      </c>
      <c r="C478" t="s">
        <v>2175</v>
      </c>
      <c r="D478" t="s">
        <v>1767</v>
      </c>
      <c r="E478" s="200" t="s">
        <v>1741</v>
      </c>
      <c r="F478">
        <v>476</v>
      </c>
    </row>
    <row r="479" spans="1:6" x14ac:dyDescent="0.25">
      <c r="A479" t="s">
        <v>1632</v>
      </c>
      <c r="B479" s="199">
        <v>13350.79</v>
      </c>
      <c r="C479" t="s">
        <v>2176</v>
      </c>
      <c r="D479" t="s">
        <v>1767</v>
      </c>
      <c r="E479" s="200" t="s">
        <v>1741</v>
      </c>
      <c r="F479">
        <v>477</v>
      </c>
    </row>
    <row r="480" spans="1:6" x14ac:dyDescent="0.25">
      <c r="A480" t="s">
        <v>1569</v>
      </c>
      <c r="B480" s="199">
        <v>8106.54</v>
      </c>
      <c r="C480" t="s">
        <v>2177</v>
      </c>
      <c r="D480" t="s">
        <v>1767</v>
      </c>
      <c r="E480" s="200" t="s">
        <v>1741</v>
      </c>
      <c r="F480">
        <v>478</v>
      </c>
    </row>
    <row r="481" spans="1:6" x14ac:dyDescent="0.25">
      <c r="A481" t="s">
        <v>1584</v>
      </c>
      <c r="B481" s="199">
        <v>14058</v>
      </c>
      <c r="C481" t="s">
        <v>2178</v>
      </c>
      <c r="D481" t="s">
        <v>1767</v>
      </c>
      <c r="E481" s="200" t="s">
        <v>1741</v>
      </c>
      <c r="F481">
        <v>479</v>
      </c>
    </row>
    <row r="482" spans="1:6" x14ac:dyDescent="0.25">
      <c r="A482" t="s">
        <v>1596</v>
      </c>
      <c r="B482" s="199">
        <v>25182.36</v>
      </c>
      <c r="C482" t="s">
        <v>2179</v>
      </c>
      <c r="D482" t="s">
        <v>1767</v>
      </c>
      <c r="E482" s="200" t="s">
        <v>1741</v>
      </c>
      <c r="F482">
        <v>480</v>
      </c>
    </row>
    <row r="483" spans="1:6" x14ac:dyDescent="0.25">
      <c r="A483" t="s">
        <v>1650</v>
      </c>
      <c r="B483" s="199">
        <v>9764.14</v>
      </c>
      <c r="C483" t="s">
        <v>2180</v>
      </c>
      <c r="D483" t="s">
        <v>1767</v>
      </c>
      <c r="E483" s="200" t="s">
        <v>1741</v>
      </c>
      <c r="F483">
        <v>481</v>
      </c>
    </row>
    <row r="484" spans="1:6" x14ac:dyDescent="0.25">
      <c r="A484" t="s">
        <v>814</v>
      </c>
      <c r="B484" s="199">
        <v>12463.37</v>
      </c>
      <c r="C484" t="s">
        <v>2181</v>
      </c>
      <c r="D484" t="s">
        <v>1764</v>
      </c>
      <c r="E484" s="200" t="s">
        <v>1758</v>
      </c>
      <c r="F484">
        <v>482</v>
      </c>
    </row>
    <row r="485" spans="1:6" x14ac:dyDescent="0.25">
      <c r="A485" t="s">
        <v>947</v>
      </c>
      <c r="B485" s="199">
        <v>26662.85</v>
      </c>
      <c r="C485" t="s">
        <v>2182</v>
      </c>
      <c r="D485" t="s">
        <v>1764</v>
      </c>
      <c r="E485" s="200" t="s">
        <v>1759</v>
      </c>
      <c r="F485">
        <v>483</v>
      </c>
    </row>
    <row r="486" spans="1:6" x14ac:dyDescent="0.25">
      <c r="A486" t="s">
        <v>1036</v>
      </c>
      <c r="B486" s="199">
        <v>44434.559999999998</v>
      </c>
      <c r="C486" t="s">
        <v>2183</v>
      </c>
      <c r="D486" t="s">
        <v>1764</v>
      </c>
      <c r="E486" s="200" t="s">
        <v>1760</v>
      </c>
      <c r="F486">
        <v>484</v>
      </c>
    </row>
    <row r="487" spans="1:6" x14ac:dyDescent="0.25">
      <c r="A487" t="s">
        <v>852</v>
      </c>
      <c r="B487" s="199">
        <v>4754.74</v>
      </c>
      <c r="C487" t="s">
        <v>2184</v>
      </c>
      <c r="D487" t="s">
        <v>1764</v>
      </c>
      <c r="E487" s="200" t="s">
        <v>1758</v>
      </c>
      <c r="F487">
        <v>485</v>
      </c>
    </row>
    <row r="488" spans="1:6" x14ac:dyDescent="0.25">
      <c r="A488" t="s">
        <v>866</v>
      </c>
      <c r="B488" s="199">
        <v>4537.76</v>
      </c>
      <c r="C488" t="s">
        <v>2185</v>
      </c>
      <c r="D488" t="s">
        <v>1764</v>
      </c>
      <c r="E488" s="200" t="s">
        <v>1758</v>
      </c>
      <c r="F488">
        <v>486</v>
      </c>
    </row>
    <row r="489" spans="1:6" x14ac:dyDescent="0.25">
      <c r="A489" t="s">
        <v>889</v>
      </c>
      <c r="B489" s="199">
        <v>4062.43</v>
      </c>
      <c r="C489" t="s">
        <v>2186</v>
      </c>
      <c r="D489" t="s">
        <v>1764</v>
      </c>
      <c r="E489" s="200" t="s">
        <v>1758</v>
      </c>
      <c r="F489">
        <v>487</v>
      </c>
    </row>
    <row r="490" spans="1:6" x14ac:dyDescent="0.25">
      <c r="A490" t="s">
        <v>904</v>
      </c>
      <c r="B490" s="199">
        <v>3876.51</v>
      </c>
      <c r="C490" t="s">
        <v>2187</v>
      </c>
      <c r="D490" t="s">
        <v>1764</v>
      </c>
      <c r="E490" s="200" t="s">
        <v>1758</v>
      </c>
      <c r="F490">
        <v>488</v>
      </c>
    </row>
    <row r="491" spans="1:6" x14ac:dyDescent="0.25">
      <c r="A491" t="s">
        <v>968</v>
      </c>
      <c r="B491" s="199">
        <v>10827.05</v>
      </c>
      <c r="C491" t="s">
        <v>2188</v>
      </c>
      <c r="D491" t="s">
        <v>1764</v>
      </c>
      <c r="E491" s="200" t="s">
        <v>1759</v>
      </c>
      <c r="F491">
        <v>489</v>
      </c>
    </row>
    <row r="492" spans="1:6" x14ac:dyDescent="0.25">
      <c r="A492" t="s">
        <v>1052</v>
      </c>
      <c r="B492" s="199">
        <v>18488.3</v>
      </c>
      <c r="C492" t="s">
        <v>2189</v>
      </c>
      <c r="D492" t="s">
        <v>1764</v>
      </c>
      <c r="E492" s="200" t="s">
        <v>1760</v>
      </c>
      <c r="F492">
        <v>490</v>
      </c>
    </row>
    <row r="493" spans="1:6" x14ac:dyDescent="0.25">
      <c r="A493" t="s">
        <v>997</v>
      </c>
      <c r="B493" s="199">
        <v>20826.02</v>
      </c>
      <c r="C493" t="s">
        <v>2190</v>
      </c>
      <c r="D493" t="s">
        <v>1764</v>
      </c>
      <c r="E493" s="200" t="s">
        <v>1759</v>
      </c>
      <c r="F493">
        <v>491</v>
      </c>
    </row>
    <row r="494" spans="1:6" x14ac:dyDescent="0.25">
      <c r="A494" t="s">
        <v>1125</v>
      </c>
      <c r="B494" s="199">
        <v>15857.77</v>
      </c>
      <c r="C494" t="s">
        <v>2191</v>
      </c>
      <c r="D494" t="s">
        <v>1764</v>
      </c>
      <c r="E494" s="200" t="s">
        <v>1726</v>
      </c>
      <c r="F494">
        <v>492</v>
      </c>
    </row>
    <row r="495" spans="1:6" x14ac:dyDescent="0.25">
      <c r="A495" t="s">
        <v>1291</v>
      </c>
      <c r="B495" s="199">
        <v>2731.14</v>
      </c>
      <c r="C495" t="s">
        <v>2192</v>
      </c>
      <c r="D495" t="s">
        <v>1944</v>
      </c>
      <c r="E495" s="200" t="s">
        <v>1733</v>
      </c>
      <c r="F495">
        <v>493</v>
      </c>
    </row>
    <row r="496" spans="1:6" x14ac:dyDescent="0.25">
      <c r="A496" t="s">
        <v>1346</v>
      </c>
      <c r="B496" s="199">
        <v>5689.52</v>
      </c>
      <c r="C496" t="s">
        <v>2193</v>
      </c>
      <c r="D496" t="s">
        <v>1944</v>
      </c>
      <c r="E496" s="200" t="s">
        <v>1733</v>
      </c>
      <c r="F496">
        <v>494</v>
      </c>
    </row>
    <row r="497" spans="1:6" x14ac:dyDescent="0.25">
      <c r="A497" t="s">
        <v>1362</v>
      </c>
      <c r="B497" s="199">
        <v>10032.549999999999</v>
      </c>
      <c r="C497" t="s">
        <v>2194</v>
      </c>
      <c r="D497" t="s">
        <v>1944</v>
      </c>
      <c r="E497" s="200" t="s">
        <v>1733</v>
      </c>
      <c r="F497">
        <v>495</v>
      </c>
    </row>
    <row r="498" spans="1:6" x14ac:dyDescent="0.25">
      <c r="A498" t="s">
        <v>1332</v>
      </c>
      <c r="B498" s="199">
        <v>3217.61</v>
      </c>
      <c r="C498" t="s">
        <v>2195</v>
      </c>
      <c r="D498" t="s">
        <v>1944</v>
      </c>
      <c r="E498" s="200" t="s">
        <v>1733</v>
      </c>
      <c r="F498">
        <v>496</v>
      </c>
    </row>
    <row r="499" spans="1:6" x14ac:dyDescent="0.25">
      <c r="A499" t="s">
        <v>1236</v>
      </c>
      <c r="B499" s="199">
        <v>8693.6299999999992</v>
      </c>
      <c r="C499" t="s">
        <v>2196</v>
      </c>
      <c r="D499" t="s">
        <v>1949</v>
      </c>
      <c r="E499" s="200" t="s">
        <v>1731</v>
      </c>
      <c r="F499">
        <v>497</v>
      </c>
    </row>
    <row r="500" spans="1:6" x14ac:dyDescent="0.25">
      <c r="A500" t="s">
        <v>1260</v>
      </c>
      <c r="B500" s="199">
        <v>13591.73</v>
      </c>
      <c r="C500" t="s">
        <v>2197</v>
      </c>
      <c r="D500" t="s">
        <v>1949</v>
      </c>
      <c r="E500" s="200" t="s">
        <v>1731</v>
      </c>
      <c r="F500">
        <v>498</v>
      </c>
    </row>
    <row r="501" spans="1:6" x14ac:dyDescent="0.25">
      <c r="A501" t="s">
        <v>1274</v>
      </c>
      <c r="B501" s="199">
        <v>13591.73</v>
      </c>
      <c r="C501" t="s">
        <v>2198</v>
      </c>
      <c r="D501" t="s">
        <v>1949</v>
      </c>
      <c r="E501" s="200" t="s">
        <v>1731</v>
      </c>
      <c r="F501">
        <v>499</v>
      </c>
    </row>
    <row r="502" spans="1:6" x14ac:dyDescent="0.25">
      <c r="A502" t="s">
        <v>1386</v>
      </c>
      <c r="B502" s="199">
        <v>8262.08</v>
      </c>
      <c r="C502" t="s">
        <v>2199</v>
      </c>
      <c r="D502" t="s">
        <v>1944</v>
      </c>
      <c r="E502" s="200" t="s">
        <v>1733</v>
      </c>
      <c r="F502">
        <v>500</v>
      </c>
    </row>
    <row r="503" spans="1:6" x14ac:dyDescent="0.25">
      <c r="A503" t="s">
        <v>1395</v>
      </c>
      <c r="B503" s="199">
        <v>11682.52</v>
      </c>
      <c r="C503" t="s">
        <v>2200</v>
      </c>
      <c r="D503" t="s">
        <v>1944</v>
      </c>
      <c r="E503" s="200" t="s">
        <v>1733</v>
      </c>
      <c r="F503">
        <v>501</v>
      </c>
    </row>
    <row r="504" spans="1:6" x14ac:dyDescent="0.25">
      <c r="A504" t="s">
        <v>206</v>
      </c>
      <c r="B504" s="199">
        <v>4535.1499999999996</v>
      </c>
      <c r="C504" t="s">
        <v>2201</v>
      </c>
      <c r="D504" t="s">
        <v>1764</v>
      </c>
      <c r="E504" s="200" t="s">
        <v>1754</v>
      </c>
      <c r="F504">
        <v>502</v>
      </c>
    </row>
    <row r="505" spans="1:6" x14ac:dyDescent="0.25">
      <c r="A505" t="s">
        <v>156</v>
      </c>
      <c r="B505" s="199">
        <v>3214.55</v>
      </c>
      <c r="C505" t="s">
        <v>2202</v>
      </c>
      <c r="D505" t="s">
        <v>1764</v>
      </c>
      <c r="E505" s="200" t="s">
        <v>1754</v>
      </c>
      <c r="F505">
        <v>503</v>
      </c>
    </row>
    <row r="506" spans="1:6" x14ac:dyDescent="0.25">
      <c r="A506" t="s">
        <v>241</v>
      </c>
      <c r="B506" s="199">
        <v>4864.55</v>
      </c>
      <c r="C506" t="s">
        <v>2203</v>
      </c>
      <c r="D506" t="s">
        <v>1764</v>
      </c>
      <c r="E506" s="200" t="s">
        <v>1754</v>
      </c>
      <c r="F506">
        <v>504</v>
      </c>
    </row>
    <row r="507" spans="1:6" x14ac:dyDescent="0.25">
      <c r="A507" t="s">
        <v>582</v>
      </c>
      <c r="B507" s="199">
        <v>23702.06</v>
      </c>
      <c r="C507" t="s">
        <v>2204</v>
      </c>
      <c r="D507" t="s">
        <v>1764</v>
      </c>
      <c r="E507" s="200" t="s">
        <v>1756</v>
      </c>
      <c r="F507">
        <v>505</v>
      </c>
    </row>
    <row r="508" spans="1:6" x14ac:dyDescent="0.25">
      <c r="A508" t="s">
        <v>494</v>
      </c>
      <c r="B508" s="199">
        <v>8817.17</v>
      </c>
      <c r="C508" t="s">
        <v>2205</v>
      </c>
      <c r="D508" t="s">
        <v>1764</v>
      </c>
      <c r="E508" s="200" t="s">
        <v>1756</v>
      </c>
      <c r="F508">
        <v>506</v>
      </c>
    </row>
    <row r="509" spans="1:6" x14ac:dyDescent="0.25">
      <c r="A509" t="s">
        <v>712</v>
      </c>
      <c r="B509" s="199">
        <v>19511.5</v>
      </c>
      <c r="C509" t="s">
        <v>2206</v>
      </c>
      <c r="D509" t="s">
        <v>1764</v>
      </c>
      <c r="E509" s="200" t="s">
        <v>1757</v>
      </c>
      <c r="F509">
        <v>507</v>
      </c>
    </row>
    <row r="510" spans="1:6" x14ac:dyDescent="0.25">
      <c r="A510" t="s">
        <v>543</v>
      </c>
      <c r="B510" s="199">
        <v>11853.3</v>
      </c>
      <c r="C510" t="s">
        <v>2207</v>
      </c>
      <c r="D510" t="s">
        <v>1764</v>
      </c>
      <c r="E510" s="200" t="s">
        <v>1756</v>
      </c>
      <c r="F510">
        <v>508</v>
      </c>
    </row>
    <row r="511" spans="1:6" x14ac:dyDescent="0.25">
      <c r="A511" t="s">
        <v>1119</v>
      </c>
      <c r="B511" s="199">
        <v>12411.43</v>
      </c>
      <c r="C511" t="s">
        <v>2208</v>
      </c>
      <c r="D511" t="s">
        <v>1764</v>
      </c>
      <c r="E511" s="200" t="s">
        <v>1726</v>
      </c>
      <c r="F511">
        <v>509</v>
      </c>
    </row>
    <row r="512" spans="1:6" x14ac:dyDescent="0.25">
      <c r="A512" t="s">
        <v>1499</v>
      </c>
      <c r="B512" s="199">
        <v>5439.91</v>
      </c>
      <c r="C512" t="s">
        <v>2209</v>
      </c>
      <c r="D512" t="s">
        <v>1767</v>
      </c>
      <c r="E512" s="200" t="s">
        <v>1741</v>
      </c>
      <c r="F512">
        <v>510</v>
      </c>
    </row>
    <row r="513" spans="1:6" x14ac:dyDescent="0.25">
      <c r="A513" t="s">
        <v>1171</v>
      </c>
      <c r="B513" s="199">
        <v>3809.29</v>
      </c>
      <c r="C513" t="s">
        <v>2210</v>
      </c>
      <c r="D513" t="s">
        <v>1764</v>
      </c>
      <c r="E513" s="200" t="s">
        <v>1729</v>
      </c>
      <c r="F513">
        <v>511</v>
      </c>
    </row>
    <row r="514" spans="1:6" x14ac:dyDescent="0.25">
      <c r="A514" t="s">
        <v>1218</v>
      </c>
      <c r="B514" s="199">
        <v>6912.54</v>
      </c>
      <c r="C514" t="s">
        <v>2211</v>
      </c>
      <c r="D514" t="s">
        <v>1764</v>
      </c>
      <c r="E514" s="200" t="s">
        <v>1729</v>
      </c>
      <c r="F514">
        <v>512</v>
      </c>
    </row>
    <row r="515" spans="1:6" x14ac:dyDescent="0.25">
      <c r="A515" t="s">
        <v>1174</v>
      </c>
      <c r="B515" s="199">
        <v>6110.4</v>
      </c>
      <c r="C515" t="s">
        <v>2212</v>
      </c>
      <c r="D515" t="s">
        <v>1764</v>
      </c>
      <c r="E515" s="200" t="s">
        <v>1729</v>
      </c>
      <c r="F515">
        <v>513</v>
      </c>
    </row>
    <row r="516" spans="1:6" x14ac:dyDescent="0.25">
      <c r="A516" t="s">
        <v>1219</v>
      </c>
      <c r="B516" s="199">
        <v>7040.59</v>
      </c>
      <c r="C516" t="s">
        <v>2213</v>
      </c>
      <c r="D516" t="s">
        <v>1764</v>
      </c>
      <c r="E516" s="200" t="s">
        <v>1729</v>
      </c>
      <c r="F516">
        <v>514</v>
      </c>
    </row>
    <row r="517" spans="1:6" x14ac:dyDescent="0.25">
      <c r="A517" t="s">
        <v>1539</v>
      </c>
      <c r="B517" s="199">
        <v>14394.87</v>
      </c>
      <c r="C517" t="s">
        <v>2214</v>
      </c>
      <c r="D517" t="s">
        <v>1767</v>
      </c>
      <c r="E517" s="200" t="s">
        <v>1741</v>
      </c>
      <c r="F517">
        <v>515</v>
      </c>
    </row>
    <row r="518" spans="1:6" x14ac:dyDescent="0.25">
      <c r="A518" t="s">
        <v>1550</v>
      </c>
      <c r="B518" s="199">
        <v>35384.11</v>
      </c>
      <c r="C518" t="s">
        <v>2215</v>
      </c>
      <c r="D518" t="s">
        <v>1767</v>
      </c>
      <c r="E518" s="200" t="s">
        <v>1741</v>
      </c>
      <c r="F518">
        <v>516</v>
      </c>
    </row>
    <row r="519" spans="1:6" x14ac:dyDescent="0.25">
      <c r="A519" t="s">
        <v>1559</v>
      </c>
      <c r="B519" s="199">
        <v>54703.9</v>
      </c>
      <c r="C519" t="s">
        <v>2216</v>
      </c>
      <c r="D519" t="s">
        <v>1767</v>
      </c>
      <c r="E519" s="200" t="s">
        <v>1741</v>
      </c>
      <c r="F519">
        <v>517</v>
      </c>
    </row>
    <row r="520" spans="1:6" x14ac:dyDescent="0.25">
      <c r="A520" t="s">
        <v>1633</v>
      </c>
      <c r="B520" s="199">
        <v>17356.8</v>
      </c>
      <c r="C520" t="s">
        <v>2217</v>
      </c>
      <c r="D520" t="s">
        <v>1767</v>
      </c>
      <c r="E520" s="200" t="s">
        <v>1741</v>
      </c>
      <c r="F520">
        <v>518</v>
      </c>
    </row>
    <row r="521" spans="1:6" x14ac:dyDescent="0.25">
      <c r="A521" t="s">
        <v>1570</v>
      </c>
      <c r="B521" s="199">
        <v>10354.31</v>
      </c>
      <c r="C521" t="s">
        <v>2218</v>
      </c>
      <c r="D521" t="s">
        <v>1767</v>
      </c>
      <c r="E521" s="200" t="s">
        <v>1741</v>
      </c>
      <c r="F521">
        <v>519</v>
      </c>
    </row>
    <row r="522" spans="1:6" x14ac:dyDescent="0.25">
      <c r="A522" t="s">
        <v>1585</v>
      </c>
      <c r="B522" s="199">
        <v>24343.67</v>
      </c>
      <c r="C522" t="s">
        <v>2219</v>
      </c>
      <c r="D522" t="s">
        <v>1767</v>
      </c>
      <c r="E522" s="200" t="s">
        <v>1741</v>
      </c>
      <c r="F522">
        <v>520</v>
      </c>
    </row>
    <row r="523" spans="1:6" x14ac:dyDescent="0.25">
      <c r="A523" t="s">
        <v>1597</v>
      </c>
      <c r="B523" s="199">
        <v>35656.74</v>
      </c>
      <c r="C523" t="s">
        <v>2220</v>
      </c>
      <c r="D523" t="s">
        <v>1767</v>
      </c>
      <c r="E523" s="200" t="s">
        <v>1741</v>
      </c>
      <c r="F523">
        <v>521</v>
      </c>
    </row>
    <row r="524" spans="1:6" x14ac:dyDescent="0.25">
      <c r="A524" t="s">
        <v>1651</v>
      </c>
      <c r="B524" s="199">
        <v>13921.12</v>
      </c>
      <c r="C524" t="s">
        <v>2221</v>
      </c>
      <c r="D524" t="s">
        <v>1767</v>
      </c>
      <c r="E524" s="200" t="s">
        <v>1741</v>
      </c>
      <c r="F524">
        <v>522</v>
      </c>
    </row>
    <row r="525" spans="1:6" x14ac:dyDescent="0.25">
      <c r="A525" t="s">
        <v>816</v>
      </c>
      <c r="B525" s="199">
        <v>27374.84</v>
      </c>
      <c r="C525" t="s">
        <v>2222</v>
      </c>
      <c r="D525" t="s">
        <v>1764</v>
      </c>
      <c r="E525" s="200" t="s">
        <v>1758</v>
      </c>
      <c r="F525">
        <v>523</v>
      </c>
    </row>
    <row r="526" spans="1:6" x14ac:dyDescent="0.25">
      <c r="A526" t="s">
        <v>948</v>
      </c>
      <c r="B526" s="199">
        <v>53316.92</v>
      </c>
      <c r="C526" t="s">
        <v>2223</v>
      </c>
      <c r="D526" t="s">
        <v>1764</v>
      </c>
      <c r="E526" s="200" t="s">
        <v>1759</v>
      </c>
      <c r="F526">
        <v>524</v>
      </c>
    </row>
    <row r="527" spans="1:6" x14ac:dyDescent="0.25">
      <c r="A527" t="s">
        <v>854</v>
      </c>
      <c r="B527" s="199">
        <v>8478.64</v>
      </c>
      <c r="C527" t="s">
        <v>2224</v>
      </c>
      <c r="D527" t="s">
        <v>1764</v>
      </c>
      <c r="E527" s="200" t="s">
        <v>1758</v>
      </c>
      <c r="F527">
        <v>525</v>
      </c>
    </row>
    <row r="528" spans="1:6" x14ac:dyDescent="0.25">
      <c r="A528" t="s">
        <v>867</v>
      </c>
      <c r="B528" s="199">
        <v>8091.51</v>
      </c>
      <c r="C528" t="s">
        <v>2225</v>
      </c>
      <c r="D528" t="s">
        <v>1764</v>
      </c>
      <c r="E528" s="200" t="s">
        <v>1758</v>
      </c>
      <c r="F528">
        <v>526</v>
      </c>
    </row>
    <row r="529" spans="1:6" x14ac:dyDescent="0.25">
      <c r="A529" t="s">
        <v>891</v>
      </c>
      <c r="B529" s="199">
        <v>7787.84</v>
      </c>
      <c r="C529" t="s">
        <v>2226</v>
      </c>
      <c r="D529" t="s">
        <v>1764</v>
      </c>
      <c r="E529" s="200" t="s">
        <v>1758</v>
      </c>
      <c r="F529">
        <v>527</v>
      </c>
    </row>
    <row r="530" spans="1:6" x14ac:dyDescent="0.25">
      <c r="A530" t="s">
        <v>905</v>
      </c>
      <c r="B530" s="199">
        <v>7431.83</v>
      </c>
      <c r="C530" t="s">
        <v>2227</v>
      </c>
      <c r="D530" t="s">
        <v>1764</v>
      </c>
      <c r="E530" s="200" t="s">
        <v>1758</v>
      </c>
      <c r="F530">
        <v>528</v>
      </c>
    </row>
    <row r="531" spans="1:6" x14ac:dyDescent="0.25">
      <c r="A531" t="s">
        <v>970</v>
      </c>
      <c r="B531" s="199">
        <v>16196.31</v>
      </c>
      <c r="C531" t="s">
        <v>2228</v>
      </c>
      <c r="D531" t="s">
        <v>1764</v>
      </c>
      <c r="E531" s="200" t="s">
        <v>1759</v>
      </c>
      <c r="F531">
        <v>529</v>
      </c>
    </row>
    <row r="532" spans="1:6" x14ac:dyDescent="0.25">
      <c r="A532" t="s">
        <v>999</v>
      </c>
      <c r="B532" s="199">
        <v>34675.160000000003</v>
      </c>
      <c r="C532" t="s">
        <v>2229</v>
      </c>
      <c r="D532" t="s">
        <v>1764</v>
      </c>
      <c r="E532" s="200" t="s">
        <v>1759</v>
      </c>
      <c r="F532">
        <v>530</v>
      </c>
    </row>
    <row r="533" spans="1:6" x14ac:dyDescent="0.25">
      <c r="A533" t="s">
        <v>1126</v>
      </c>
      <c r="B533" s="199">
        <v>23241.5</v>
      </c>
      <c r="C533" t="s">
        <v>2230</v>
      </c>
      <c r="D533" t="s">
        <v>1764</v>
      </c>
      <c r="E533" s="200" t="s">
        <v>1726</v>
      </c>
      <c r="F533">
        <v>531</v>
      </c>
    </row>
    <row r="534" spans="1:6" x14ac:dyDescent="0.25">
      <c r="A534" t="s">
        <v>1292</v>
      </c>
      <c r="B534" s="199">
        <v>4492.4399999999996</v>
      </c>
      <c r="C534" t="s">
        <v>2231</v>
      </c>
      <c r="D534" t="s">
        <v>1944</v>
      </c>
      <c r="E534" s="200" t="s">
        <v>1733</v>
      </c>
      <c r="F534">
        <v>532</v>
      </c>
    </row>
    <row r="535" spans="1:6" x14ac:dyDescent="0.25">
      <c r="A535" t="s">
        <v>1320</v>
      </c>
      <c r="B535" s="199">
        <v>4757.78</v>
      </c>
      <c r="C535" t="s">
        <v>2232</v>
      </c>
      <c r="D535" t="s">
        <v>1944</v>
      </c>
      <c r="E535" s="200" t="s">
        <v>1733</v>
      </c>
      <c r="F535">
        <v>533</v>
      </c>
    </row>
    <row r="536" spans="1:6" x14ac:dyDescent="0.25">
      <c r="A536" t="s">
        <v>1347</v>
      </c>
      <c r="B536" s="199">
        <v>8571.64</v>
      </c>
      <c r="C536" t="s">
        <v>2233</v>
      </c>
      <c r="D536" t="s">
        <v>1944</v>
      </c>
      <c r="E536" s="200" t="s">
        <v>1733</v>
      </c>
      <c r="F536">
        <v>534</v>
      </c>
    </row>
    <row r="537" spans="1:6" x14ac:dyDescent="0.25">
      <c r="A537" t="s">
        <v>1363</v>
      </c>
      <c r="B537" s="199">
        <v>15045.01</v>
      </c>
      <c r="C537" t="s">
        <v>2234</v>
      </c>
      <c r="D537" t="s">
        <v>1944</v>
      </c>
      <c r="E537" s="200" t="s">
        <v>1733</v>
      </c>
      <c r="F537">
        <v>535</v>
      </c>
    </row>
    <row r="538" spans="1:6" x14ac:dyDescent="0.25">
      <c r="A538" t="s">
        <v>1333</v>
      </c>
      <c r="B538" s="199">
        <v>5082.6000000000004</v>
      </c>
      <c r="C538" t="s">
        <v>2235</v>
      </c>
      <c r="D538" t="s">
        <v>1944</v>
      </c>
      <c r="E538" s="200" t="s">
        <v>1733</v>
      </c>
      <c r="F538">
        <v>536</v>
      </c>
    </row>
    <row r="539" spans="1:6" x14ac:dyDescent="0.25">
      <c r="A539" t="s">
        <v>1237</v>
      </c>
      <c r="B539" s="199">
        <v>14331.34</v>
      </c>
      <c r="C539" t="s">
        <v>2236</v>
      </c>
      <c r="D539" t="s">
        <v>1949</v>
      </c>
      <c r="E539" s="200" t="s">
        <v>1731</v>
      </c>
      <c r="F539">
        <v>537</v>
      </c>
    </row>
    <row r="540" spans="1:6" x14ac:dyDescent="0.25">
      <c r="A540" t="s">
        <v>1261</v>
      </c>
      <c r="B540" s="199">
        <v>22325.02</v>
      </c>
      <c r="C540" t="s">
        <v>2237</v>
      </c>
      <c r="D540" t="s">
        <v>1949</v>
      </c>
      <c r="E540" s="200" t="s">
        <v>1731</v>
      </c>
      <c r="F540">
        <v>538</v>
      </c>
    </row>
    <row r="541" spans="1:6" x14ac:dyDescent="0.25">
      <c r="A541" t="s">
        <v>1275</v>
      </c>
      <c r="B541" s="199">
        <v>22325.02</v>
      </c>
      <c r="C541" t="s">
        <v>2238</v>
      </c>
      <c r="D541" t="s">
        <v>1949</v>
      </c>
      <c r="E541" s="200" t="s">
        <v>1731</v>
      </c>
      <c r="F541">
        <v>539</v>
      </c>
    </row>
    <row r="542" spans="1:6" x14ac:dyDescent="0.25">
      <c r="A542" t="s">
        <v>1398</v>
      </c>
      <c r="B542" s="199">
        <v>4710.51</v>
      </c>
      <c r="C542" t="s">
        <v>2239</v>
      </c>
      <c r="D542" t="s">
        <v>1764</v>
      </c>
      <c r="E542" s="200" t="s">
        <v>1733</v>
      </c>
      <c r="F542">
        <v>540</v>
      </c>
    </row>
    <row r="543" spans="1:6" x14ac:dyDescent="0.25">
      <c r="A543" t="s">
        <v>208</v>
      </c>
      <c r="B543" s="199">
        <v>8483.2099999999991</v>
      </c>
      <c r="C543" t="s">
        <v>2240</v>
      </c>
      <c r="D543" t="s">
        <v>1764</v>
      </c>
      <c r="E543" s="200" t="s">
        <v>1754</v>
      </c>
      <c r="F543">
        <v>541</v>
      </c>
    </row>
    <row r="544" spans="1:6" x14ac:dyDescent="0.25">
      <c r="A544" t="s">
        <v>158</v>
      </c>
      <c r="B544" s="199">
        <v>5849.63</v>
      </c>
      <c r="C544" t="s">
        <v>2241</v>
      </c>
      <c r="D544" t="s">
        <v>1764</v>
      </c>
      <c r="E544" s="200" t="s">
        <v>1754</v>
      </c>
      <c r="F544">
        <v>542</v>
      </c>
    </row>
    <row r="545" spans="1:6" x14ac:dyDescent="0.25">
      <c r="A545" t="s">
        <v>242</v>
      </c>
      <c r="B545" s="199">
        <v>8095.88</v>
      </c>
      <c r="C545" t="s">
        <v>2242</v>
      </c>
      <c r="D545" t="s">
        <v>1764</v>
      </c>
      <c r="E545" s="200" t="s">
        <v>1754</v>
      </c>
      <c r="F545">
        <v>543</v>
      </c>
    </row>
    <row r="546" spans="1:6" x14ac:dyDescent="0.25">
      <c r="A546" t="s">
        <v>496</v>
      </c>
      <c r="B546" s="199">
        <v>13170.83</v>
      </c>
      <c r="C546" t="s">
        <v>2243</v>
      </c>
      <c r="D546" t="s">
        <v>1764</v>
      </c>
      <c r="E546" s="200" t="s">
        <v>1756</v>
      </c>
      <c r="F546">
        <v>544</v>
      </c>
    </row>
    <row r="547" spans="1:6" x14ac:dyDescent="0.25">
      <c r="A547" t="s">
        <v>715</v>
      </c>
      <c r="B547" s="199">
        <v>28299.71</v>
      </c>
      <c r="C547" t="s">
        <v>2244</v>
      </c>
      <c r="D547" t="s">
        <v>1764</v>
      </c>
      <c r="E547" s="200" t="s">
        <v>1757</v>
      </c>
      <c r="F547">
        <v>545</v>
      </c>
    </row>
    <row r="548" spans="1:6" x14ac:dyDescent="0.25">
      <c r="A548" t="s">
        <v>546</v>
      </c>
      <c r="B548" s="199">
        <v>20275.54</v>
      </c>
      <c r="C548" t="s">
        <v>2245</v>
      </c>
      <c r="D548" t="s">
        <v>1764</v>
      </c>
      <c r="E548" s="200" t="s">
        <v>1756</v>
      </c>
      <c r="F548">
        <v>546</v>
      </c>
    </row>
    <row r="549" spans="1:6" x14ac:dyDescent="0.25">
      <c r="A549" t="s">
        <v>1120</v>
      </c>
      <c r="B549" s="199">
        <v>18677.37</v>
      </c>
      <c r="C549" t="s">
        <v>2246</v>
      </c>
      <c r="D549" t="s">
        <v>1764</v>
      </c>
      <c r="E549" s="200" t="s">
        <v>1726</v>
      </c>
      <c r="F549">
        <v>547</v>
      </c>
    </row>
    <row r="550" spans="1:6" x14ac:dyDescent="0.25">
      <c r="A550" t="s">
        <v>1181</v>
      </c>
      <c r="B550" s="199">
        <v>8591.48</v>
      </c>
      <c r="C550" t="s">
        <v>2247</v>
      </c>
      <c r="D550" t="s">
        <v>1764</v>
      </c>
      <c r="E550" s="200" t="s">
        <v>1729</v>
      </c>
      <c r="F550">
        <v>548</v>
      </c>
    </row>
    <row r="551" spans="1:6" x14ac:dyDescent="0.25">
      <c r="A551" t="s">
        <v>1221</v>
      </c>
      <c r="B551" s="199">
        <v>13257.77</v>
      </c>
      <c r="C551" t="s">
        <v>2248</v>
      </c>
      <c r="D551" t="s">
        <v>1764</v>
      </c>
      <c r="E551" s="200" t="s">
        <v>1729</v>
      </c>
      <c r="F551">
        <v>549</v>
      </c>
    </row>
    <row r="552" spans="1:6" x14ac:dyDescent="0.25">
      <c r="A552" t="s">
        <v>1178</v>
      </c>
      <c r="B552" s="199">
        <v>7292.24</v>
      </c>
      <c r="C552" t="s">
        <v>2249</v>
      </c>
      <c r="D552" t="s">
        <v>1764</v>
      </c>
      <c r="E552" s="200" t="s">
        <v>1729</v>
      </c>
      <c r="F552">
        <v>550</v>
      </c>
    </row>
    <row r="553" spans="1:6" x14ac:dyDescent="0.25">
      <c r="A553" t="s">
        <v>1220</v>
      </c>
      <c r="B553" s="199">
        <v>9576.58</v>
      </c>
      <c r="C553" t="s">
        <v>2250</v>
      </c>
      <c r="D553" t="s">
        <v>1764</v>
      </c>
      <c r="E553" s="200" t="s">
        <v>1729</v>
      </c>
      <c r="F553">
        <v>551</v>
      </c>
    </row>
    <row r="554" spans="1:6" x14ac:dyDescent="0.25">
      <c r="A554" t="s">
        <v>1571</v>
      </c>
      <c r="B554" s="199">
        <v>17102.12</v>
      </c>
      <c r="C554" t="s">
        <v>2251</v>
      </c>
      <c r="D554" t="s">
        <v>1767</v>
      </c>
      <c r="E554" s="200" t="s">
        <v>1741</v>
      </c>
      <c r="F554">
        <v>552</v>
      </c>
    </row>
    <row r="555" spans="1:6" x14ac:dyDescent="0.25">
      <c r="A555" t="s">
        <v>1586</v>
      </c>
      <c r="B555" s="199">
        <v>29898.2</v>
      </c>
      <c r="C555" t="s">
        <v>2252</v>
      </c>
      <c r="D555" t="s">
        <v>1767</v>
      </c>
      <c r="E555" s="200" t="s">
        <v>1741</v>
      </c>
      <c r="F555">
        <v>553</v>
      </c>
    </row>
    <row r="556" spans="1:6" x14ac:dyDescent="0.25">
      <c r="A556" t="s">
        <v>1598</v>
      </c>
      <c r="B556" s="199">
        <v>43860.89</v>
      </c>
      <c r="C556" t="s">
        <v>2253</v>
      </c>
      <c r="D556" t="s">
        <v>1767</v>
      </c>
      <c r="E556" s="200" t="s">
        <v>1741</v>
      </c>
      <c r="F556">
        <v>554</v>
      </c>
    </row>
    <row r="557" spans="1:6" x14ac:dyDescent="0.25">
      <c r="A557" t="s">
        <v>1652</v>
      </c>
      <c r="B557" s="199">
        <v>23192.71</v>
      </c>
      <c r="C557" t="s">
        <v>2254</v>
      </c>
      <c r="D557" t="s">
        <v>1767</v>
      </c>
      <c r="E557" s="200" t="s">
        <v>1741</v>
      </c>
      <c r="F557">
        <v>555</v>
      </c>
    </row>
    <row r="558" spans="1:6" x14ac:dyDescent="0.25">
      <c r="A558" t="s">
        <v>855</v>
      </c>
      <c r="B558" s="199">
        <v>14697.32</v>
      </c>
      <c r="C558" t="s">
        <v>2255</v>
      </c>
      <c r="D558" t="s">
        <v>1764</v>
      </c>
      <c r="E558" s="200" t="s">
        <v>1758</v>
      </c>
      <c r="F558">
        <v>556</v>
      </c>
    </row>
    <row r="559" spans="1:6" x14ac:dyDescent="0.25">
      <c r="A559" t="s">
        <v>868</v>
      </c>
      <c r="B559" s="199">
        <v>14025.37</v>
      </c>
      <c r="C559" t="s">
        <v>2256</v>
      </c>
      <c r="D559" t="s">
        <v>1764</v>
      </c>
      <c r="E559" s="200" t="s">
        <v>1758</v>
      </c>
      <c r="F559">
        <v>557</v>
      </c>
    </row>
    <row r="560" spans="1:6" x14ac:dyDescent="0.25">
      <c r="A560" t="s">
        <v>892</v>
      </c>
      <c r="B560" s="199">
        <v>12591.37</v>
      </c>
      <c r="C560" t="s">
        <v>2257</v>
      </c>
      <c r="D560" t="s">
        <v>1764</v>
      </c>
      <c r="E560" s="200" t="s">
        <v>1758</v>
      </c>
      <c r="F560">
        <v>558</v>
      </c>
    </row>
    <row r="561" spans="1:6" x14ac:dyDescent="0.25">
      <c r="A561" t="s">
        <v>906</v>
      </c>
      <c r="B561" s="199">
        <v>12016.6</v>
      </c>
      <c r="C561" t="s">
        <v>2258</v>
      </c>
      <c r="D561" t="s">
        <v>1764</v>
      </c>
      <c r="E561" s="200" t="s">
        <v>1758</v>
      </c>
      <c r="F561">
        <v>559</v>
      </c>
    </row>
    <row r="562" spans="1:6" x14ac:dyDescent="0.25">
      <c r="A562" t="s">
        <v>972</v>
      </c>
      <c r="B562" s="199">
        <v>30161.67</v>
      </c>
      <c r="C562" t="s">
        <v>2259</v>
      </c>
      <c r="D562" t="s">
        <v>1764</v>
      </c>
      <c r="E562" s="200" t="s">
        <v>1759</v>
      </c>
      <c r="F562">
        <v>560</v>
      </c>
    </row>
    <row r="563" spans="1:6" x14ac:dyDescent="0.25">
      <c r="A563" t="s">
        <v>1000</v>
      </c>
      <c r="B563" s="199">
        <v>70302.509999999995</v>
      </c>
      <c r="C563" t="s">
        <v>2260</v>
      </c>
      <c r="D563" t="s">
        <v>1764</v>
      </c>
      <c r="E563" s="200" t="s">
        <v>1759</v>
      </c>
      <c r="F563">
        <v>561</v>
      </c>
    </row>
    <row r="564" spans="1:6" x14ac:dyDescent="0.25">
      <c r="A564" t="s">
        <v>1127</v>
      </c>
      <c r="B564" s="199">
        <v>47462.03</v>
      </c>
      <c r="C564" t="s">
        <v>2261</v>
      </c>
      <c r="D564" t="s">
        <v>1764</v>
      </c>
      <c r="E564" s="200" t="s">
        <v>1726</v>
      </c>
      <c r="F564">
        <v>562</v>
      </c>
    </row>
    <row r="565" spans="1:6" x14ac:dyDescent="0.25">
      <c r="A565" t="s">
        <v>1293</v>
      </c>
      <c r="B565" s="199">
        <v>6110.4</v>
      </c>
      <c r="C565" t="s">
        <v>2262</v>
      </c>
      <c r="D565" t="s">
        <v>1944</v>
      </c>
      <c r="E565" s="200" t="s">
        <v>1733</v>
      </c>
      <c r="F565">
        <v>563</v>
      </c>
    </row>
    <row r="566" spans="1:6" x14ac:dyDescent="0.25">
      <c r="A566" t="s">
        <v>1321</v>
      </c>
      <c r="B566" s="199">
        <v>6465.69</v>
      </c>
      <c r="C566" t="s">
        <v>2263</v>
      </c>
      <c r="D566" t="s">
        <v>1944</v>
      </c>
      <c r="E566" s="200" t="s">
        <v>1733</v>
      </c>
      <c r="F566">
        <v>564</v>
      </c>
    </row>
    <row r="567" spans="1:6" x14ac:dyDescent="0.25">
      <c r="A567" t="s">
        <v>1348</v>
      </c>
      <c r="B567" s="199">
        <v>12422.11</v>
      </c>
      <c r="C567" t="s">
        <v>2264</v>
      </c>
      <c r="D567" t="s">
        <v>1944</v>
      </c>
      <c r="E567" s="200" t="s">
        <v>1733</v>
      </c>
      <c r="F567">
        <v>565</v>
      </c>
    </row>
    <row r="568" spans="1:6" x14ac:dyDescent="0.25">
      <c r="A568" t="s">
        <v>1364</v>
      </c>
      <c r="B568" s="199">
        <v>23317.759999999998</v>
      </c>
      <c r="C568" t="s">
        <v>2265</v>
      </c>
      <c r="D568" t="s">
        <v>1944</v>
      </c>
      <c r="E568" s="200" t="s">
        <v>1733</v>
      </c>
      <c r="F568">
        <v>566</v>
      </c>
    </row>
    <row r="569" spans="1:6" x14ac:dyDescent="0.25">
      <c r="A569" t="s">
        <v>1334</v>
      </c>
      <c r="B569" s="199">
        <v>6779.87</v>
      </c>
      <c r="C569" t="s">
        <v>2266</v>
      </c>
      <c r="D569" t="s">
        <v>1944</v>
      </c>
      <c r="E569" s="200" t="s">
        <v>1733</v>
      </c>
      <c r="F569">
        <v>567</v>
      </c>
    </row>
    <row r="570" spans="1:6" x14ac:dyDescent="0.25">
      <c r="A570" t="s">
        <v>1238</v>
      </c>
      <c r="B570" s="199">
        <v>22099.35</v>
      </c>
      <c r="C570" t="s">
        <v>2267</v>
      </c>
      <c r="D570" t="s">
        <v>1949</v>
      </c>
      <c r="E570" s="200" t="s">
        <v>1731</v>
      </c>
      <c r="F570">
        <v>568</v>
      </c>
    </row>
    <row r="571" spans="1:6" x14ac:dyDescent="0.25">
      <c r="A571" t="s">
        <v>1262</v>
      </c>
      <c r="B571" s="199">
        <v>34504.68</v>
      </c>
      <c r="C571" t="s">
        <v>2268</v>
      </c>
      <c r="D571" t="s">
        <v>1949</v>
      </c>
      <c r="E571" s="200" t="s">
        <v>1731</v>
      </c>
      <c r="F571">
        <v>569</v>
      </c>
    </row>
    <row r="572" spans="1:6" x14ac:dyDescent="0.25">
      <c r="A572" t="s">
        <v>1387</v>
      </c>
      <c r="B572" s="199">
        <v>13096.13</v>
      </c>
      <c r="C572" t="s">
        <v>2269</v>
      </c>
      <c r="D572" t="s">
        <v>1944</v>
      </c>
      <c r="E572" s="200" t="s">
        <v>1733</v>
      </c>
      <c r="F572">
        <v>570</v>
      </c>
    </row>
    <row r="573" spans="1:6" x14ac:dyDescent="0.25">
      <c r="A573" t="s">
        <v>1399</v>
      </c>
      <c r="B573" s="199">
        <v>7066.55</v>
      </c>
      <c r="C573" t="s">
        <v>2270</v>
      </c>
      <c r="D573" t="s">
        <v>1764</v>
      </c>
      <c r="E573" s="200" t="s">
        <v>1733</v>
      </c>
      <c r="F573">
        <v>571</v>
      </c>
    </row>
    <row r="574" spans="1:6" x14ac:dyDescent="0.25">
      <c r="A574" t="s">
        <v>210</v>
      </c>
      <c r="B574" s="199">
        <v>12627.99</v>
      </c>
      <c r="C574" t="s">
        <v>2271</v>
      </c>
      <c r="D574" t="s">
        <v>1764</v>
      </c>
      <c r="E574" s="200" t="s">
        <v>1754</v>
      </c>
      <c r="F574">
        <v>572</v>
      </c>
    </row>
    <row r="575" spans="1:6" x14ac:dyDescent="0.25">
      <c r="A575" t="s">
        <v>161</v>
      </c>
      <c r="B575" s="199">
        <v>8779.02</v>
      </c>
      <c r="C575" t="s">
        <v>2272</v>
      </c>
      <c r="D575" t="s">
        <v>1764</v>
      </c>
      <c r="E575" s="200" t="s">
        <v>1754</v>
      </c>
      <c r="F575">
        <v>573</v>
      </c>
    </row>
    <row r="576" spans="1:6" x14ac:dyDescent="0.25">
      <c r="A576" t="s">
        <v>243</v>
      </c>
      <c r="B576" s="199">
        <v>10860.57</v>
      </c>
      <c r="C576" t="s">
        <v>2273</v>
      </c>
      <c r="D576" t="s">
        <v>1764</v>
      </c>
      <c r="E576" s="200" t="s">
        <v>1754</v>
      </c>
      <c r="F576">
        <v>574</v>
      </c>
    </row>
    <row r="577" spans="1:6" x14ac:dyDescent="0.25">
      <c r="A577" t="s">
        <v>497</v>
      </c>
      <c r="B577" s="199">
        <v>19432.21</v>
      </c>
      <c r="C577" t="s">
        <v>2274</v>
      </c>
      <c r="D577" t="s">
        <v>1764</v>
      </c>
      <c r="E577" s="200" t="s">
        <v>1756</v>
      </c>
      <c r="F577">
        <v>575</v>
      </c>
    </row>
    <row r="578" spans="1:6" x14ac:dyDescent="0.25">
      <c r="A578" t="s">
        <v>717</v>
      </c>
      <c r="B578" s="199">
        <v>42446.54</v>
      </c>
      <c r="C578" t="s">
        <v>2275</v>
      </c>
      <c r="D578" t="s">
        <v>1764</v>
      </c>
      <c r="E578" s="200" t="s">
        <v>1757</v>
      </c>
      <c r="F578">
        <v>576</v>
      </c>
    </row>
    <row r="579" spans="1:6" x14ac:dyDescent="0.25">
      <c r="A579" t="s">
        <v>548</v>
      </c>
      <c r="B579" s="199">
        <v>31800.97</v>
      </c>
      <c r="C579" t="s">
        <v>2276</v>
      </c>
      <c r="D579" t="s">
        <v>1764</v>
      </c>
      <c r="E579" s="200" t="s">
        <v>1756</v>
      </c>
      <c r="F579">
        <v>577</v>
      </c>
    </row>
    <row r="580" spans="1:6" x14ac:dyDescent="0.25">
      <c r="A580" t="s">
        <v>1121</v>
      </c>
      <c r="B580" s="199">
        <v>37086.379999999997</v>
      </c>
      <c r="C580" t="s">
        <v>2277</v>
      </c>
      <c r="D580" t="s">
        <v>1764</v>
      </c>
      <c r="E580" s="200" t="s">
        <v>1726</v>
      </c>
      <c r="F580">
        <v>578</v>
      </c>
    </row>
    <row r="581" spans="1:6" x14ac:dyDescent="0.25">
      <c r="A581" t="s">
        <v>1187</v>
      </c>
      <c r="B581" s="199">
        <v>10441.23</v>
      </c>
      <c r="C581" t="s">
        <v>2278</v>
      </c>
      <c r="D581" t="s">
        <v>1764</v>
      </c>
      <c r="E581" s="200" t="s">
        <v>1729</v>
      </c>
      <c r="F581">
        <v>579</v>
      </c>
    </row>
    <row r="582" spans="1:6" x14ac:dyDescent="0.25">
      <c r="A582" t="s">
        <v>1190</v>
      </c>
      <c r="B582" s="199">
        <v>10441.23</v>
      </c>
      <c r="C582" t="s">
        <v>2279</v>
      </c>
      <c r="D582" t="s">
        <v>1764</v>
      </c>
      <c r="E582" s="200" t="s">
        <v>1729</v>
      </c>
      <c r="F582">
        <v>580</v>
      </c>
    </row>
    <row r="583" spans="1:6" x14ac:dyDescent="0.25">
      <c r="A583" t="s">
        <v>1184</v>
      </c>
      <c r="B583" s="199">
        <v>10110.32</v>
      </c>
      <c r="C583" t="s">
        <v>2280</v>
      </c>
      <c r="D583" t="s">
        <v>1764</v>
      </c>
      <c r="E583" s="200" t="s">
        <v>1729</v>
      </c>
      <c r="F583">
        <v>581</v>
      </c>
    </row>
    <row r="584" spans="1:6" x14ac:dyDescent="0.25">
      <c r="A584" t="s">
        <v>1572</v>
      </c>
      <c r="B584" s="199">
        <v>23398.58</v>
      </c>
      <c r="C584" t="s">
        <v>2281</v>
      </c>
      <c r="D584" t="s">
        <v>1767</v>
      </c>
      <c r="E584" s="200" t="s">
        <v>1741</v>
      </c>
      <c r="F584">
        <v>582</v>
      </c>
    </row>
    <row r="585" spans="1:6" x14ac:dyDescent="0.25">
      <c r="A585" t="s">
        <v>1587</v>
      </c>
      <c r="B585" s="199">
        <v>35803.550000000003</v>
      </c>
      <c r="C585" t="s">
        <v>2282</v>
      </c>
      <c r="D585" t="s">
        <v>1767</v>
      </c>
      <c r="E585" s="200" t="s">
        <v>1741</v>
      </c>
      <c r="F585">
        <v>583</v>
      </c>
    </row>
    <row r="586" spans="1:6" x14ac:dyDescent="0.25">
      <c r="A586" t="s">
        <v>1653</v>
      </c>
      <c r="B586" s="199">
        <v>30896.67</v>
      </c>
      <c r="C586" t="s">
        <v>2283</v>
      </c>
      <c r="D586" t="s">
        <v>1767</v>
      </c>
      <c r="E586" s="200" t="s">
        <v>1741</v>
      </c>
      <c r="F586">
        <v>584</v>
      </c>
    </row>
    <row r="587" spans="1:6" x14ac:dyDescent="0.25">
      <c r="A587" t="s">
        <v>856</v>
      </c>
      <c r="B587" s="199">
        <v>21501.58</v>
      </c>
      <c r="C587" t="s">
        <v>2284</v>
      </c>
      <c r="D587" t="s">
        <v>1764</v>
      </c>
      <c r="E587" s="200" t="s">
        <v>1758</v>
      </c>
      <c r="F587">
        <v>585</v>
      </c>
    </row>
    <row r="588" spans="1:6" x14ac:dyDescent="0.25">
      <c r="A588" t="s">
        <v>894</v>
      </c>
      <c r="B588" s="199">
        <v>16377.8</v>
      </c>
      <c r="C588" t="s">
        <v>2285</v>
      </c>
      <c r="D588" t="s">
        <v>1764</v>
      </c>
      <c r="E588" s="200" t="s">
        <v>1758</v>
      </c>
      <c r="F588">
        <v>586</v>
      </c>
    </row>
    <row r="589" spans="1:6" x14ac:dyDescent="0.25">
      <c r="A589" t="s">
        <v>1294</v>
      </c>
      <c r="B589" s="199">
        <v>11243.33</v>
      </c>
      <c r="C589" t="s">
        <v>2286</v>
      </c>
      <c r="D589" t="s">
        <v>1944</v>
      </c>
      <c r="E589" s="200" t="s">
        <v>1733</v>
      </c>
      <c r="F589">
        <v>587</v>
      </c>
    </row>
    <row r="590" spans="1:6" x14ac:dyDescent="0.25">
      <c r="A590" t="s">
        <v>1349</v>
      </c>
      <c r="B590" s="199">
        <v>20559.13</v>
      </c>
      <c r="C590" t="s">
        <v>2287</v>
      </c>
      <c r="D590" t="s">
        <v>1944</v>
      </c>
      <c r="E590" s="200" t="s">
        <v>1733</v>
      </c>
      <c r="F590">
        <v>588</v>
      </c>
    </row>
    <row r="591" spans="1:6" x14ac:dyDescent="0.25">
      <c r="A591" t="s">
        <v>1365</v>
      </c>
      <c r="B591" s="199">
        <v>37302.93</v>
      </c>
      <c r="C591" t="s">
        <v>2288</v>
      </c>
      <c r="D591" t="s">
        <v>1944</v>
      </c>
      <c r="E591" s="200" t="s">
        <v>1733</v>
      </c>
      <c r="F591">
        <v>589</v>
      </c>
    </row>
    <row r="592" spans="1:6" x14ac:dyDescent="0.25">
      <c r="A592" t="s">
        <v>1335</v>
      </c>
      <c r="B592" s="199">
        <v>13646.64</v>
      </c>
      <c r="C592" t="s">
        <v>2289</v>
      </c>
      <c r="D592" t="s">
        <v>1944</v>
      </c>
      <c r="E592" s="200" t="s">
        <v>1733</v>
      </c>
      <c r="F592">
        <v>590</v>
      </c>
    </row>
    <row r="593" spans="1:6" x14ac:dyDescent="0.25">
      <c r="A593" t="s">
        <v>1239</v>
      </c>
      <c r="B593" s="199">
        <v>26068.75</v>
      </c>
      <c r="C593" t="s">
        <v>2290</v>
      </c>
      <c r="D593" t="s">
        <v>1949</v>
      </c>
      <c r="E593" s="200" t="s">
        <v>1731</v>
      </c>
      <c r="F593">
        <v>591</v>
      </c>
    </row>
    <row r="594" spans="1:6" x14ac:dyDescent="0.25">
      <c r="A594" t="s">
        <v>211</v>
      </c>
      <c r="B594" s="199">
        <v>17173.82</v>
      </c>
      <c r="C594" t="s">
        <v>2291</v>
      </c>
      <c r="D594" t="s">
        <v>1764</v>
      </c>
      <c r="E594" s="200" t="s">
        <v>1754</v>
      </c>
      <c r="F594">
        <v>592</v>
      </c>
    </row>
    <row r="595" spans="1:6" x14ac:dyDescent="0.25">
      <c r="A595" t="s">
        <v>163</v>
      </c>
      <c r="B595" s="199">
        <v>16205.48</v>
      </c>
      <c r="C595" t="s">
        <v>2292</v>
      </c>
      <c r="D595" t="s">
        <v>1764</v>
      </c>
      <c r="E595" s="200" t="s">
        <v>1754</v>
      </c>
      <c r="F595">
        <v>593</v>
      </c>
    </row>
    <row r="596" spans="1:6" x14ac:dyDescent="0.25">
      <c r="A596" t="s">
        <v>499</v>
      </c>
      <c r="B596" s="199">
        <v>35254.92</v>
      </c>
      <c r="C596" t="s">
        <v>2293</v>
      </c>
      <c r="D596" t="s">
        <v>1764</v>
      </c>
      <c r="E596" s="200" t="s">
        <v>1756</v>
      </c>
      <c r="F596">
        <v>594</v>
      </c>
    </row>
    <row r="597" spans="1:6" x14ac:dyDescent="0.25">
      <c r="A597" t="s">
        <v>549</v>
      </c>
      <c r="B597" s="199">
        <v>39750.43</v>
      </c>
      <c r="C597" t="s">
        <v>2294</v>
      </c>
      <c r="D597" t="s">
        <v>1764</v>
      </c>
      <c r="E597" s="200" t="s">
        <v>1756</v>
      </c>
      <c r="F597">
        <v>595</v>
      </c>
    </row>
    <row r="598" spans="1:6" x14ac:dyDescent="0.25">
      <c r="A598" t="s">
        <v>1193</v>
      </c>
      <c r="B598" s="199">
        <v>14184.93</v>
      </c>
      <c r="C598" t="s">
        <v>2295</v>
      </c>
      <c r="D598" t="s">
        <v>1764</v>
      </c>
      <c r="E598" s="200" t="s">
        <v>1729</v>
      </c>
      <c r="F598">
        <v>596</v>
      </c>
    </row>
    <row r="599" spans="1:6" x14ac:dyDescent="0.25">
      <c r="A599" t="s">
        <v>1196</v>
      </c>
      <c r="B599" s="199">
        <v>17335.43</v>
      </c>
      <c r="C599" t="s">
        <v>2296</v>
      </c>
      <c r="D599" t="s">
        <v>1764</v>
      </c>
      <c r="E599" s="200" t="s">
        <v>1729</v>
      </c>
      <c r="F599">
        <v>597</v>
      </c>
    </row>
    <row r="600" spans="1:6" x14ac:dyDescent="0.25">
      <c r="A600" t="s">
        <v>1199</v>
      </c>
      <c r="B600" s="199">
        <v>18122.32</v>
      </c>
      <c r="C600" t="s">
        <v>2297</v>
      </c>
      <c r="D600" t="s">
        <v>1764</v>
      </c>
      <c r="E600" s="200" t="s">
        <v>1729</v>
      </c>
      <c r="F600">
        <v>598</v>
      </c>
    </row>
    <row r="601" spans="1:6" x14ac:dyDescent="0.25">
      <c r="A601" t="s">
        <v>1573</v>
      </c>
      <c r="B601" s="199">
        <v>25872.02</v>
      </c>
      <c r="C601" t="s">
        <v>2298</v>
      </c>
      <c r="D601" t="s">
        <v>1767</v>
      </c>
      <c r="E601" s="200" t="s">
        <v>1741</v>
      </c>
      <c r="F601">
        <v>599</v>
      </c>
    </row>
    <row r="602" spans="1:6" x14ac:dyDescent="0.25">
      <c r="A602" t="s">
        <v>1588</v>
      </c>
      <c r="B602" s="199">
        <v>41933.760000000002</v>
      </c>
      <c r="C602" t="s">
        <v>2299</v>
      </c>
      <c r="D602" t="s">
        <v>1767</v>
      </c>
      <c r="E602" s="200" t="s">
        <v>1741</v>
      </c>
      <c r="F602">
        <v>600</v>
      </c>
    </row>
    <row r="603" spans="1:6" x14ac:dyDescent="0.25">
      <c r="A603" t="s">
        <v>1654</v>
      </c>
      <c r="B603" s="199">
        <v>42393.15</v>
      </c>
      <c r="C603" t="s">
        <v>2300</v>
      </c>
      <c r="D603" t="s">
        <v>1767</v>
      </c>
      <c r="E603" s="200" t="s">
        <v>1741</v>
      </c>
      <c r="F603">
        <v>601</v>
      </c>
    </row>
    <row r="604" spans="1:6" x14ac:dyDescent="0.25">
      <c r="A604" t="s">
        <v>1295</v>
      </c>
      <c r="B604" s="199">
        <v>15224.91</v>
      </c>
      <c r="C604" t="s">
        <v>2301</v>
      </c>
      <c r="D604" t="s">
        <v>1944</v>
      </c>
      <c r="E604" s="200" t="s">
        <v>1733</v>
      </c>
      <c r="F604">
        <v>602</v>
      </c>
    </row>
    <row r="605" spans="1:6" x14ac:dyDescent="0.25">
      <c r="A605" t="s">
        <v>1366</v>
      </c>
      <c r="B605" s="199">
        <v>55952.87</v>
      </c>
      <c r="C605" t="s">
        <v>2302</v>
      </c>
      <c r="D605" t="s">
        <v>1944</v>
      </c>
      <c r="E605" s="200" t="s">
        <v>1733</v>
      </c>
      <c r="F605">
        <v>603</v>
      </c>
    </row>
    <row r="606" spans="1:6" x14ac:dyDescent="0.25">
      <c r="A606" t="s">
        <v>1389</v>
      </c>
      <c r="B606" s="199">
        <v>33970.959999999999</v>
      </c>
      <c r="C606" t="s">
        <v>2303</v>
      </c>
      <c r="D606" t="s">
        <v>1944</v>
      </c>
      <c r="E606" s="200" t="s">
        <v>1733</v>
      </c>
      <c r="F606">
        <v>604</v>
      </c>
    </row>
    <row r="607" spans="1:6" x14ac:dyDescent="0.25">
      <c r="A607" t="s">
        <v>212</v>
      </c>
      <c r="B607" s="199">
        <v>23354.36</v>
      </c>
      <c r="C607" t="s">
        <v>2304</v>
      </c>
      <c r="D607" t="s">
        <v>1764</v>
      </c>
      <c r="E607" s="200" t="s">
        <v>1754</v>
      </c>
      <c r="F607">
        <v>605</v>
      </c>
    </row>
    <row r="608" spans="1:6" x14ac:dyDescent="0.25">
      <c r="A608" t="s">
        <v>165</v>
      </c>
      <c r="B608" s="199">
        <v>22995.99</v>
      </c>
      <c r="C608" t="s">
        <v>2305</v>
      </c>
      <c r="D608" t="s">
        <v>1764</v>
      </c>
      <c r="E608" s="200" t="s">
        <v>1754</v>
      </c>
      <c r="F608">
        <v>606</v>
      </c>
    </row>
    <row r="609" spans="1:6" x14ac:dyDescent="0.25">
      <c r="A609" t="s">
        <v>500</v>
      </c>
      <c r="B609" s="199">
        <v>47945.43</v>
      </c>
      <c r="C609" t="s">
        <v>2306</v>
      </c>
      <c r="D609" t="s">
        <v>1764</v>
      </c>
      <c r="E609" s="200" t="s">
        <v>1756</v>
      </c>
      <c r="F609">
        <v>607</v>
      </c>
    </row>
    <row r="610" spans="1:6" x14ac:dyDescent="0.25">
      <c r="A610" t="s">
        <v>550</v>
      </c>
      <c r="B610" s="199">
        <v>49688.41</v>
      </c>
      <c r="C610" t="s">
        <v>2307</v>
      </c>
      <c r="D610" t="s">
        <v>1764</v>
      </c>
      <c r="E610" s="200" t="s">
        <v>1756</v>
      </c>
      <c r="F610">
        <v>608</v>
      </c>
    </row>
    <row r="611" spans="1:6" x14ac:dyDescent="0.25">
      <c r="A611" t="s">
        <v>1202</v>
      </c>
      <c r="B611" s="199">
        <v>18317.52</v>
      </c>
      <c r="C611" t="s">
        <v>2308</v>
      </c>
      <c r="D611" t="s">
        <v>1764</v>
      </c>
      <c r="E611" s="200" t="s">
        <v>1729</v>
      </c>
      <c r="F611">
        <v>609</v>
      </c>
    </row>
    <row r="612" spans="1:6" x14ac:dyDescent="0.25">
      <c r="A612" t="s">
        <v>1205</v>
      </c>
      <c r="B612" s="199">
        <v>18910.72</v>
      </c>
      <c r="C612" t="s">
        <v>2309</v>
      </c>
      <c r="D612" t="s">
        <v>1764</v>
      </c>
      <c r="E612" s="200" t="s">
        <v>1729</v>
      </c>
      <c r="F612">
        <v>610</v>
      </c>
    </row>
    <row r="613" spans="1:6" x14ac:dyDescent="0.25">
      <c r="A613" t="s">
        <v>1208</v>
      </c>
      <c r="B613" s="199">
        <v>27573.83</v>
      </c>
      <c r="C613" t="s">
        <v>2310</v>
      </c>
      <c r="D613" t="s">
        <v>1764</v>
      </c>
      <c r="E613" s="200" t="s">
        <v>1729</v>
      </c>
      <c r="F613">
        <v>611</v>
      </c>
    </row>
    <row r="614" spans="1:6" x14ac:dyDescent="0.25">
      <c r="A614" t="s">
        <v>1589</v>
      </c>
      <c r="B614" s="199">
        <v>46157.83</v>
      </c>
      <c r="C614" t="s">
        <v>2311</v>
      </c>
      <c r="D614" t="s">
        <v>1767</v>
      </c>
      <c r="E614" s="200" t="s">
        <v>1741</v>
      </c>
      <c r="F614">
        <v>612</v>
      </c>
    </row>
    <row r="615" spans="1:6" x14ac:dyDescent="0.25">
      <c r="A615" t="s">
        <v>1296</v>
      </c>
      <c r="B615" s="199">
        <v>19235.490000000002</v>
      </c>
      <c r="C615" t="s">
        <v>2312</v>
      </c>
      <c r="D615" t="s">
        <v>1944</v>
      </c>
      <c r="E615" s="200" t="s">
        <v>1733</v>
      </c>
      <c r="F615">
        <v>613</v>
      </c>
    </row>
    <row r="616" spans="1:6" x14ac:dyDescent="0.25">
      <c r="A616" t="s">
        <v>1351</v>
      </c>
      <c r="B616" s="199">
        <v>37002.51</v>
      </c>
      <c r="C616" t="s">
        <v>2313</v>
      </c>
      <c r="D616" t="s">
        <v>1944</v>
      </c>
      <c r="E616" s="200" t="s">
        <v>1733</v>
      </c>
      <c r="F616">
        <v>614</v>
      </c>
    </row>
    <row r="617" spans="1:6" x14ac:dyDescent="0.25">
      <c r="A617" t="s">
        <v>166</v>
      </c>
      <c r="B617" s="199">
        <v>31587.47</v>
      </c>
      <c r="C617" t="s">
        <v>2314</v>
      </c>
      <c r="D617" t="s">
        <v>1764</v>
      </c>
      <c r="E617" s="200" t="s">
        <v>1754</v>
      </c>
      <c r="F617">
        <v>615</v>
      </c>
    </row>
    <row r="618" spans="1:6" x14ac:dyDescent="0.25">
      <c r="A618" t="s">
        <v>551</v>
      </c>
      <c r="B618" s="199">
        <v>59626.41</v>
      </c>
      <c r="C618" t="s">
        <v>2315</v>
      </c>
      <c r="D618" t="s">
        <v>1764</v>
      </c>
      <c r="E618" s="200" t="s">
        <v>1756</v>
      </c>
      <c r="F618">
        <v>616</v>
      </c>
    </row>
    <row r="619" spans="1:6" x14ac:dyDescent="0.25">
      <c r="A619" t="s">
        <v>1297</v>
      </c>
      <c r="B619" s="199">
        <v>20973.919999999998</v>
      </c>
      <c r="C619" t="s">
        <v>2316</v>
      </c>
      <c r="D619" t="s">
        <v>1944</v>
      </c>
      <c r="E619" s="200" t="s">
        <v>1733</v>
      </c>
      <c r="F619">
        <v>617</v>
      </c>
    </row>
    <row r="620" spans="1:6" x14ac:dyDescent="0.25">
      <c r="A620" t="s">
        <v>167</v>
      </c>
      <c r="B620" s="199">
        <v>42958.89</v>
      </c>
      <c r="C620" t="s">
        <v>2317</v>
      </c>
      <c r="D620" t="s">
        <v>1764</v>
      </c>
      <c r="E620" s="200" t="s">
        <v>1754</v>
      </c>
      <c r="F620">
        <v>618</v>
      </c>
    </row>
    <row r="621" spans="1:6" x14ac:dyDescent="0.25">
      <c r="A621" t="s">
        <v>1298</v>
      </c>
      <c r="B621" s="199">
        <v>29149.119999999999</v>
      </c>
      <c r="C621" t="s">
        <v>2318</v>
      </c>
      <c r="D621" t="s">
        <v>1944</v>
      </c>
      <c r="E621" s="200" t="s">
        <v>1733</v>
      </c>
      <c r="F621">
        <v>619</v>
      </c>
    </row>
    <row r="622" spans="1:6" x14ac:dyDescent="0.25">
      <c r="A622" t="s">
        <v>168</v>
      </c>
      <c r="B622" s="199">
        <v>58421.74</v>
      </c>
      <c r="C622" t="s">
        <v>2319</v>
      </c>
      <c r="D622" t="s">
        <v>1764</v>
      </c>
      <c r="E622" s="200" t="s">
        <v>1754</v>
      </c>
      <c r="F622">
        <v>620</v>
      </c>
    </row>
    <row r="623" spans="1:6" x14ac:dyDescent="0.25">
      <c r="A623" t="s">
        <v>1299</v>
      </c>
      <c r="B623" s="199">
        <v>56309.71</v>
      </c>
      <c r="C623" t="s">
        <v>2320</v>
      </c>
      <c r="D623" t="s">
        <v>1944</v>
      </c>
      <c r="E623" s="200" t="s">
        <v>1733</v>
      </c>
      <c r="F623">
        <v>621</v>
      </c>
    </row>
    <row r="624" spans="1:6" x14ac:dyDescent="0.25">
      <c r="A624" t="s">
        <v>1624</v>
      </c>
      <c r="B624" s="199">
        <v>3039.2</v>
      </c>
      <c r="C624" t="s">
        <v>2321</v>
      </c>
      <c r="D624" t="s">
        <v>1767</v>
      </c>
      <c r="E624" s="200" t="s">
        <v>1741</v>
      </c>
      <c r="F624">
        <v>622</v>
      </c>
    </row>
    <row r="625" spans="1:6" x14ac:dyDescent="0.25">
      <c r="A625" t="s">
        <v>171</v>
      </c>
      <c r="B625" s="199">
        <v>318.89</v>
      </c>
      <c r="C625" t="s">
        <v>2322</v>
      </c>
      <c r="D625" t="s">
        <v>1764</v>
      </c>
      <c r="E625" s="200" t="s">
        <v>1754</v>
      </c>
      <c r="F625">
        <v>623</v>
      </c>
    </row>
    <row r="626" spans="1:6" x14ac:dyDescent="0.25">
      <c r="A626" t="s">
        <v>172</v>
      </c>
      <c r="B626" s="199">
        <v>365.08</v>
      </c>
      <c r="C626" t="s">
        <v>2323</v>
      </c>
      <c r="D626" t="s">
        <v>1764</v>
      </c>
      <c r="E626" s="200" t="s">
        <v>1754</v>
      </c>
      <c r="F626">
        <v>624</v>
      </c>
    </row>
    <row r="627" spans="1:6" x14ac:dyDescent="0.25">
      <c r="A627" t="s">
        <v>173</v>
      </c>
      <c r="B627" s="199">
        <v>419.93</v>
      </c>
      <c r="C627" t="s">
        <v>2324</v>
      </c>
      <c r="D627" t="s">
        <v>1764</v>
      </c>
      <c r="E627" s="200" t="s">
        <v>1754</v>
      </c>
      <c r="F627">
        <v>625</v>
      </c>
    </row>
    <row r="628" spans="1:6" x14ac:dyDescent="0.25">
      <c r="A628" t="s">
        <v>174</v>
      </c>
      <c r="B628" s="199">
        <v>694.92</v>
      </c>
      <c r="C628" t="s">
        <v>2325</v>
      </c>
      <c r="D628" t="s">
        <v>1764</v>
      </c>
      <c r="E628" s="200" t="s">
        <v>1754</v>
      </c>
      <c r="F628">
        <v>626</v>
      </c>
    </row>
    <row r="629" spans="1:6" x14ac:dyDescent="0.25">
      <c r="A629" t="s">
        <v>175</v>
      </c>
      <c r="B629" s="199">
        <v>1084.31</v>
      </c>
      <c r="C629" t="s">
        <v>2326</v>
      </c>
      <c r="D629" t="s">
        <v>1764</v>
      </c>
      <c r="E629" s="200" t="s">
        <v>1754</v>
      </c>
      <c r="F629">
        <v>627</v>
      </c>
    </row>
    <row r="630" spans="1:6" x14ac:dyDescent="0.25">
      <c r="A630" t="s">
        <v>176</v>
      </c>
      <c r="B630" s="199">
        <v>1392.2</v>
      </c>
      <c r="C630" t="s">
        <v>2327</v>
      </c>
      <c r="D630" t="s">
        <v>1764</v>
      </c>
      <c r="E630" s="200" t="s">
        <v>1754</v>
      </c>
      <c r="F630">
        <v>628</v>
      </c>
    </row>
    <row r="631" spans="1:6" x14ac:dyDescent="0.25">
      <c r="A631" t="s">
        <v>177</v>
      </c>
      <c r="B631" s="199">
        <v>2333.11</v>
      </c>
      <c r="C631" t="s">
        <v>2328</v>
      </c>
      <c r="D631" t="s">
        <v>1764</v>
      </c>
      <c r="E631" s="200" t="s">
        <v>1754</v>
      </c>
      <c r="F631">
        <v>629</v>
      </c>
    </row>
    <row r="632" spans="1:6" x14ac:dyDescent="0.25">
      <c r="A632" t="s">
        <v>178</v>
      </c>
      <c r="B632" s="199">
        <v>4243.16</v>
      </c>
      <c r="C632" t="s">
        <v>2329</v>
      </c>
      <c r="D632" t="s">
        <v>1764</v>
      </c>
      <c r="E632" s="200" t="s">
        <v>1754</v>
      </c>
      <c r="F632">
        <v>630</v>
      </c>
    </row>
    <row r="633" spans="1:6" x14ac:dyDescent="0.25">
      <c r="A633" t="s">
        <v>179</v>
      </c>
      <c r="B633" s="199">
        <v>6366.33</v>
      </c>
      <c r="C633" t="s">
        <v>2330</v>
      </c>
      <c r="D633" t="s">
        <v>1764</v>
      </c>
      <c r="E633" s="200" t="s">
        <v>1754</v>
      </c>
      <c r="F633">
        <v>631</v>
      </c>
    </row>
    <row r="634" spans="1:6" x14ac:dyDescent="0.25">
      <c r="A634" t="s">
        <v>93</v>
      </c>
      <c r="B634" s="199">
        <v>482.92</v>
      </c>
      <c r="C634" t="s">
        <v>2331</v>
      </c>
      <c r="D634" t="s">
        <v>1764</v>
      </c>
      <c r="E634" s="200" t="s">
        <v>1754</v>
      </c>
      <c r="F634">
        <v>632</v>
      </c>
    </row>
    <row r="635" spans="1:6" x14ac:dyDescent="0.25">
      <c r="A635" t="s">
        <v>92</v>
      </c>
      <c r="B635" s="199">
        <v>335.16</v>
      </c>
      <c r="C635" t="s">
        <v>2332</v>
      </c>
      <c r="D635" t="s">
        <v>1764</v>
      </c>
      <c r="E635" s="200" t="s">
        <v>1754</v>
      </c>
      <c r="F635">
        <v>633</v>
      </c>
    </row>
    <row r="636" spans="1:6" x14ac:dyDescent="0.25">
      <c r="A636" t="s">
        <v>128</v>
      </c>
      <c r="B636" s="199">
        <v>620.64</v>
      </c>
      <c r="C636" t="s">
        <v>2333</v>
      </c>
      <c r="D636" t="s">
        <v>1764</v>
      </c>
      <c r="E636" s="200" t="s">
        <v>1754</v>
      </c>
      <c r="F636">
        <v>634</v>
      </c>
    </row>
    <row r="637" spans="1:6" x14ac:dyDescent="0.25">
      <c r="A637" t="s">
        <v>130</v>
      </c>
      <c r="B637" s="199">
        <v>627.5</v>
      </c>
      <c r="C637" t="s">
        <v>2334</v>
      </c>
      <c r="D637" t="s">
        <v>1764</v>
      </c>
      <c r="E637" s="200" t="s">
        <v>1754</v>
      </c>
      <c r="F637">
        <v>635</v>
      </c>
    </row>
    <row r="638" spans="1:6" x14ac:dyDescent="0.25">
      <c r="A638" t="s">
        <v>473</v>
      </c>
      <c r="B638" s="199">
        <v>1544.77</v>
      </c>
      <c r="C638" t="s">
        <v>2335</v>
      </c>
      <c r="D638" t="s">
        <v>1764</v>
      </c>
      <c r="E638" s="200" t="s">
        <v>1756</v>
      </c>
      <c r="F638">
        <v>636</v>
      </c>
    </row>
    <row r="639" spans="1:6" x14ac:dyDescent="0.25">
      <c r="A639" t="s">
        <v>463</v>
      </c>
      <c r="B639" s="199">
        <v>1332.02</v>
      </c>
      <c r="C639" t="s">
        <v>2336</v>
      </c>
      <c r="D639" t="s">
        <v>1764</v>
      </c>
      <c r="E639" s="200" t="s">
        <v>1756</v>
      </c>
      <c r="F639">
        <v>637</v>
      </c>
    </row>
    <row r="640" spans="1:6" x14ac:dyDescent="0.25">
      <c r="A640" t="s">
        <v>466</v>
      </c>
      <c r="B640" s="199">
        <v>1486.83</v>
      </c>
      <c r="C640" t="s">
        <v>2337</v>
      </c>
      <c r="D640" t="s">
        <v>1764</v>
      </c>
      <c r="E640" s="200" t="s">
        <v>1756</v>
      </c>
      <c r="F640">
        <v>638</v>
      </c>
    </row>
    <row r="641" spans="1:6" x14ac:dyDescent="0.25">
      <c r="A641" t="s">
        <v>469</v>
      </c>
      <c r="B641" s="199">
        <v>1502.8</v>
      </c>
      <c r="C641" t="s">
        <v>2338</v>
      </c>
      <c r="D641" t="s">
        <v>1764</v>
      </c>
      <c r="E641" s="200" t="s">
        <v>1756</v>
      </c>
      <c r="F641">
        <v>639</v>
      </c>
    </row>
    <row r="642" spans="1:6" x14ac:dyDescent="0.25">
      <c r="A642" t="s">
        <v>472</v>
      </c>
      <c r="B642" s="199">
        <v>1534.08</v>
      </c>
      <c r="C642" t="s">
        <v>2339</v>
      </c>
      <c r="D642" t="s">
        <v>1764</v>
      </c>
      <c r="E642" s="200" t="s">
        <v>1756</v>
      </c>
      <c r="F642">
        <v>640</v>
      </c>
    </row>
    <row r="643" spans="1:6" x14ac:dyDescent="0.25">
      <c r="A643" t="s">
        <v>674</v>
      </c>
      <c r="B643" s="199">
        <v>2113.58</v>
      </c>
      <c r="C643" t="s">
        <v>2340</v>
      </c>
      <c r="D643" t="s">
        <v>1764</v>
      </c>
      <c r="E643" s="200" t="s">
        <v>1757</v>
      </c>
      <c r="F643">
        <v>641</v>
      </c>
    </row>
    <row r="644" spans="1:6" x14ac:dyDescent="0.25">
      <c r="A644" t="s">
        <v>676</v>
      </c>
      <c r="B644" s="199">
        <v>2383.4899999999998</v>
      </c>
      <c r="C644" t="s">
        <v>2341</v>
      </c>
      <c r="D644" t="s">
        <v>1764</v>
      </c>
      <c r="E644" s="200" t="s">
        <v>1757</v>
      </c>
      <c r="F644">
        <v>642</v>
      </c>
    </row>
    <row r="645" spans="1:6" x14ac:dyDescent="0.25">
      <c r="A645" t="s">
        <v>680</v>
      </c>
      <c r="B645" s="199">
        <v>2417.0100000000002</v>
      </c>
      <c r="C645" t="s">
        <v>2342</v>
      </c>
      <c r="D645" t="s">
        <v>1764</v>
      </c>
      <c r="E645" s="200" t="s">
        <v>1757</v>
      </c>
      <c r="F645">
        <v>643</v>
      </c>
    </row>
    <row r="646" spans="1:6" x14ac:dyDescent="0.25">
      <c r="A646" t="s">
        <v>683</v>
      </c>
      <c r="B646" s="199">
        <v>2673.18</v>
      </c>
      <c r="C646" t="s">
        <v>2343</v>
      </c>
      <c r="D646" t="s">
        <v>1764</v>
      </c>
      <c r="E646" s="200" t="s">
        <v>1757</v>
      </c>
      <c r="F646">
        <v>644</v>
      </c>
    </row>
    <row r="647" spans="1:6" x14ac:dyDescent="0.25">
      <c r="A647" t="s">
        <v>685</v>
      </c>
      <c r="B647" s="199">
        <v>2778.43</v>
      </c>
      <c r="C647" t="s">
        <v>2344</v>
      </c>
      <c r="D647" t="s">
        <v>1764</v>
      </c>
      <c r="E647" s="200" t="s">
        <v>1757</v>
      </c>
      <c r="F647">
        <v>645</v>
      </c>
    </row>
    <row r="648" spans="1:6" x14ac:dyDescent="0.25">
      <c r="A648" t="s">
        <v>520</v>
      </c>
      <c r="B648" s="199">
        <v>2279.7800000000002</v>
      </c>
      <c r="C648" t="s">
        <v>2345</v>
      </c>
      <c r="D648" t="s">
        <v>1764</v>
      </c>
      <c r="E648" s="200" t="s">
        <v>1756</v>
      </c>
      <c r="F648">
        <v>646</v>
      </c>
    </row>
    <row r="649" spans="1:6" x14ac:dyDescent="0.25">
      <c r="A649" t="s">
        <v>522</v>
      </c>
      <c r="B649" s="199">
        <v>2023.59</v>
      </c>
      <c r="C649" t="s">
        <v>2346</v>
      </c>
      <c r="D649" t="s">
        <v>1764</v>
      </c>
      <c r="E649" s="200" t="s">
        <v>1756</v>
      </c>
      <c r="F649">
        <v>647</v>
      </c>
    </row>
    <row r="650" spans="1:6" x14ac:dyDescent="0.25">
      <c r="A650" t="s">
        <v>524</v>
      </c>
      <c r="B650" s="199">
        <v>2215.73</v>
      </c>
      <c r="C650" t="s">
        <v>2347</v>
      </c>
      <c r="D650" t="s">
        <v>1764</v>
      </c>
      <c r="E650" s="200" t="s">
        <v>1756</v>
      </c>
      <c r="F650">
        <v>648</v>
      </c>
    </row>
    <row r="651" spans="1:6" x14ac:dyDescent="0.25">
      <c r="A651" t="s">
        <v>526</v>
      </c>
      <c r="B651" s="199">
        <v>2244.71</v>
      </c>
      <c r="C651" t="s">
        <v>2348</v>
      </c>
      <c r="D651" t="s">
        <v>1764</v>
      </c>
      <c r="E651" s="200" t="s">
        <v>1756</v>
      </c>
      <c r="F651">
        <v>649</v>
      </c>
    </row>
    <row r="652" spans="1:6" x14ac:dyDescent="0.25">
      <c r="A652" t="s">
        <v>726</v>
      </c>
      <c r="B652" s="199">
        <v>2877.56</v>
      </c>
      <c r="C652" t="s">
        <v>2349</v>
      </c>
      <c r="D652" t="s">
        <v>1764</v>
      </c>
      <c r="E652" s="200" t="s">
        <v>1757</v>
      </c>
      <c r="F652">
        <v>650</v>
      </c>
    </row>
    <row r="653" spans="1:6" x14ac:dyDescent="0.25">
      <c r="A653" t="s">
        <v>728</v>
      </c>
      <c r="B653" s="199">
        <v>4228.63</v>
      </c>
      <c r="C653" t="s">
        <v>2350</v>
      </c>
      <c r="D653" t="s">
        <v>1764</v>
      </c>
      <c r="E653" s="200" t="s">
        <v>1757</v>
      </c>
      <c r="F653">
        <v>651</v>
      </c>
    </row>
    <row r="654" spans="1:6" x14ac:dyDescent="0.25">
      <c r="A654" t="s">
        <v>731</v>
      </c>
      <c r="B654" s="199">
        <v>4304.8900000000003</v>
      </c>
      <c r="C654" t="s">
        <v>2351</v>
      </c>
      <c r="D654" t="s">
        <v>1764</v>
      </c>
      <c r="E654" s="200" t="s">
        <v>1757</v>
      </c>
      <c r="F654">
        <v>652</v>
      </c>
    </row>
    <row r="655" spans="1:6" x14ac:dyDescent="0.25">
      <c r="A655" t="s">
        <v>733</v>
      </c>
      <c r="B655" s="199">
        <v>3582.08</v>
      </c>
      <c r="C655" t="s">
        <v>2352</v>
      </c>
      <c r="D655" t="s">
        <v>1764</v>
      </c>
      <c r="E655" s="200" t="s">
        <v>1757</v>
      </c>
      <c r="F655">
        <v>653</v>
      </c>
    </row>
    <row r="656" spans="1:6" x14ac:dyDescent="0.25">
      <c r="A656" t="s">
        <v>952</v>
      </c>
      <c r="B656" s="199">
        <v>11790.79</v>
      </c>
      <c r="C656" t="s">
        <v>2353</v>
      </c>
      <c r="D656" t="s">
        <v>1764</v>
      </c>
      <c r="E656" s="200" t="s">
        <v>1759</v>
      </c>
      <c r="F656">
        <v>654</v>
      </c>
    </row>
    <row r="657" spans="1:6" x14ac:dyDescent="0.25">
      <c r="A657" t="s">
        <v>1240</v>
      </c>
      <c r="B657" s="199">
        <v>57961.2</v>
      </c>
      <c r="C657" t="s">
        <v>2354</v>
      </c>
      <c r="D657" t="s">
        <v>1949</v>
      </c>
      <c r="E657" s="200" t="s">
        <v>1731</v>
      </c>
      <c r="F657">
        <v>655</v>
      </c>
    </row>
    <row r="658" spans="1:6" x14ac:dyDescent="0.25">
      <c r="A658" t="s">
        <v>180</v>
      </c>
      <c r="B658" s="199">
        <v>11751.79</v>
      </c>
      <c r="C658" t="s">
        <v>2355</v>
      </c>
      <c r="D658" t="s">
        <v>1764</v>
      </c>
      <c r="E658" s="200" t="s">
        <v>1754</v>
      </c>
      <c r="F658">
        <v>656</v>
      </c>
    </row>
    <row r="659" spans="1:6" x14ac:dyDescent="0.25">
      <c r="A659" t="s">
        <v>181</v>
      </c>
      <c r="B659" s="199">
        <v>16675</v>
      </c>
      <c r="C659" t="s">
        <v>2356</v>
      </c>
      <c r="D659" t="s">
        <v>1764</v>
      </c>
      <c r="E659" s="200" t="s">
        <v>1754</v>
      </c>
      <c r="F659">
        <v>657</v>
      </c>
    </row>
    <row r="660" spans="1:6" x14ac:dyDescent="0.25">
      <c r="A660" t="s">
        <v>953</v>
      </c>
      <c r="B660" s="199">
        <v>21834.01</v>
      </c>
      <c r="C660" t="s">
        <v>2357</v>
      </c>
      <c r="D660" t="s">
        <v>1764</v>
      </c>
      <c r="E660" s="200" t="s">
        <v>1759</v>
      </c>
      <c r="F660">
        <v>658</v>
      </c>
    </row>
    <row r="661" spans="1:6" x14ac:dyDescent="0.25">
      <c r="A661" t="s">
        <v>1423</v>
      </c>
      <c r="B661" s="199">
        <v>3127.61</v>
      </c>
      <c r="C661" t="s">
        <v>2358</v>
      </c>
      <c r="D661" t="s">
        <v>2359</v>
      </c>
      <c r="E661" s="200" t="s">
        <v>1761</v>
      </c>
      <c r="F661">
        <v>659</v>
      </c>
    </row>
    <row r="662" spans="1:6" x14ac:dyDescent="0.25">
      <c r="A662" t="s">
        <v>1445</v>
      </c>
      <c r="B662" s="199">
        <v>4266.78</v>
      </c>
      <c r="C662" t="s">
        <v>2360</v>
      </c>
      <c r="D662" t="s">
        <v>2359</v>
      </c>
      <c r="E662" s="200" t="s">
        <v>1761</v>
      </c>
      <c r="F662">
        <v>660</v>
      </c>
    </row>
    <row r="663" spans="1:6" x14ac:dyDescent="0.25">
      <c r="A663" t="s">
        <v>1424</v>
      </c>
      <c r="B663" s="199">
        <v>3127.61</v>
      </c>
      <c r="C663" t="s">
        <v>2361</v>
      </c>
      <c r="D663" t="s">
        <v>2359</v>
      </c>
      <c r="E663" s="200" t="s">
        <v>1761</v>
      </c>
      <c r="F663">
        <v>661</v>
      </c>
    </row>
    <row r="664" spans="1:6" x14ac:dyDescent="0.25">
      <c r="A664" t="s">
        <v>1425</v>
      </c>
      <c r="B664" s="199">
        <v>3437.22</v>
      </c>
      <c r="C664" t="s">
        <v>2362</v>
      </c>
      <c r="D664" t="s">
        <v>2359</v>
      </c>
      <c r="E664" s="200" t="s">
        <v>1761</v>
      </c>
      <c r="F664">
        <v>662</v>
      </c>
    </row>
    <row r="665" spans="1:6" x14ac:dyDescent="0.25">
      <c r="A665" t="s">
        <v>1446</v>
      </c>
      <c r="B665" s="199">
        <v>4811.16</v>
      </c>
      <c r="C665" t="s">
        <v>2363</v>
      </c>
      <c r="D665" t="s">
        <v>2359</v>
      </c>
      <c r="E665" s="200" t="s">
        <v>1761</v>
      </c>
      <c r="F665">
        <v>663</v>
      </c>
    </row>
    <row r="666" spans="1:6" x14ac:dyDescent="0.25">
      <c r="A666" t="s">
        <v>1426</v>
      </c>
      <c r="B666" s="199">
        <v>3882.48</v>
      </c>
      <c r="C666" t="s">
        <v>2364</v>
      </c>
      <c r="D666" t="s">
        <v>2359</v>
      </c>
      <c r="E666" s="200" t="s">
        <v>1761</v>
      </c>
      <c r="F666">
        <v>664</v>
      </c>
    </row>
    <row r="667" spans="1:6" x14ac:dyDescent="0.25">
      <c r="A667" t="s">
        <v>1458</v>
      </c>
      <c r="B667" s="199">
        <v>6172.91</v>
      </c>
      <c r="C667" t="s">
        <v>2365</v>
      </c>
      <c r="D667" t="s">
        <v>2359</v>
      </c>
      <c r="E667" s="200" t="s">
        <v>1761</v>
      </c>
      <c r="F667">
        <v>665</v>
      </c>
    </row>
    <row r="668" spans="1:6" x14ac:dyDescent="0.25">
      <c r="A668" t="s">
        <v>1427</v>
      </c>
      <c r="B668" s="199">
        <v>7798.5</v>
      </c>
      <c r="C668" t="s">
        <v>2366</v>
      </c>
      <c r="D668" t="s">
        <v>2359</v>
      </c>
      <c r="E668" s="200" t="s">
        <v>1761</v>
      </c>
      <c r="F668">
        <v>666</v>
      </c>
    </row>
    <row r="669" spans="1:6" x14ac:dyDescent="0.25">
      <c r="A669" t="s">
        <v>1428</v>
      </c>
      <c r="B669" s="199">
        <v>10005.07</v>
      </c>
      <c r="C669" t="s">
        <v>2367</v>
      </c>
      <c r="D669" t="s">
        <v>2359</v>
      </c>
      <c r="E669" s="200" t="s">
        <v>1761</v>
      </c>
      <c r="F669">
        <v>667</v>
      </c>
    </row>
    <row r="670" spans="1:6" x14ac:dyDescent="0.25">
      <c r="A670" t="s">
        <v>1459</v>
      </c>
      <c r="B670" s="199">
        <v>11569.66</v>
      </c>
      <c r="C670" t="s">
        <v>2368</v>
      </c>
      <c r="D670" t="s">
        <v>2359</v>
      </c>
      <c r="E670" s="200" t="s">
        <v>1761</v>
      </c>
      <c r="F670">
        <v>668</v>
      </c>
    </row>
    <row r="671" spans="1:6" x14ac:dyDescent="0.25">
      <c r="A671" t="s">
        <v>1429</v>
      </c>
      <c r="B671" s="199">
        <v>11929.57</v>
      </c>
      <c r="C671" t="s">
        <v>2369</v>
      </c>
      <c r="D671" t="s">
        <v>2359</v>
      </c>
      <c r="E671" s="200" t="s">
        <v>1761</v>
      </c>
      <c r="F671">
        <v>669</v>
      </c>
    </row>
    <row r="672" spans="1:6" x14ac:dyDescent="0.25">
      <c r="A672" t="s">
        <v>1460</v>
      </c>
      <c r="B672" s="199">
        <v>14256.61</v>
      </c>
      <c r="C672" t="s">
        <v>2370</v>
      </c>
      <c r="D672" t="s">
        <v>2359</v>
      </c>
      <c r="E672" s="200" t="s">
        <v>1761</v>
      </c>
      <c r="F672">
        <v>670</v>
      </c>
    </row>
    <row r="673" spans="1:6" x14ac:dyDescent="0.25">
      <c r="A673" t="s">
        <v>1430</v>
      </c>
      <c r="B673" s="199">
        <v>17303.419999999998</v>
      </c>
      <c r="C673" t="s">
        <v>2371</v>
      </c>
      <c r="D673" t="s">
        <v>2359</v>
      </c>
      <c r="E673" s="200" t="s">
        <v>1761</v>
      </c>
      <c r="F673">
        <v>671</v>
      </c>
    </row>
    <row r="674" spans="1:6" x14ac:dyDescent="0.25">
      <c r="A674" t="s">
        <v>1461</v>
      </c>
      <c r="B674" s="199">
        <v>36601.440000000002</v>
      </c>
      <c r="C674" t="s">
        <v>2372</v>
      </c>
      <c r="D674" t="s">
        <v>2359</v>
      </c>
      <c r="E674" s="200" t="s">
        <v>1761</v>
      </c>
      <c r="F674">
        <v>672</v>
      </c>
    </row>
    <row r="675" spans="1:6" x14ac:dyDescent="0.25">
      <c r="A675" t="s">
        <v>1431</v>
      </c>
      <c r="B675" s="199">
        <v>28987.48</v>
      </c>
      <c r="C675" t="s">
        <v>2373</v>
      </c>
      <c r="D675" t="s">
        <v>2359</v>
      </c>
      <c r="E675" s="200" t="s">
        <v>1761</v>
      </c>
      <c r="F675">
        <v>673</v>
      </c>
    </row>
    <row r="676" spans="1:6" x14ac:dyDescent="0.25">
      <c r="A676" t="s">
        <v>1436</v>
      </c>
      <c r="B676" s="199">
        <v>4222.54</v>
      </c>
      <c r="C676" t="s">
        <v>2374</v>
      </c>
      <c r="D676" t="s">
        <v>2359</v>
      </c>
      <c r="E676" s="200" t="s">
        <v>1761</v>
      </c>
      <c r="F676">
        <v>674</v>
      </c>
    </row>
    <row r="677" spans="1:6" x14ac:dyDescent="0.25">
      <c r="A677" t="s">
        <v>1449</v>
      </c>
      <c r="B677" s="199">
        <v>4437.55</v>
      </c>
      <c r="C677" t="s">
        <v>2375</v>
      </c>
      <c r="D677" t="s">
        <v>2359</v>
      </c>
      <c r="E677" s="200" t="s">
        <v>1761</v>
      </c>
      <c r="F677">
        <v>675</v>
      </c>
    </row>
    <row r="678" spans="1:6" x14ac:dyDescent="0.25">
      <c r="A678" t="s">
        <v>1437</v>
      </c>
      <c r="B678" s="199">
        <v>5303.72</v>
      </c>
      <c r="C678" t="s">
        <v>2376</v>
      </c>
      <c r="D678" t="s">
        <v>2359</v>
      </c>
      <c r="E678" s="200" t="s">
        <v>1761</v>
      </c>
      <c r="F678">
        <v>676</v>
      </c>
    </row>
    <row r="679" spans="1:6" x14ac:dyDescent="0.25">
      <c r="A679" t="s">
        <v>1450</v>
      </c>
      <c r="B679" s="199">
        <v>5738.33</v>
      </c>
      <c r="C679" t="s">
        <v>2377</v>
      </c>
      <c r="D679" t="s">
        <v>2359</v>
      </c>
      <c r="E679" s="200" t="s">
        <v>1761</v>
      </c>
      <c r="F679">
        <v>677</v>
      </c>
    </row>
    <row r="680" spans="1:6" x14ac:dyDescent="0.25">
      <c r="A680" t="s">
        <v>1438</v>
      </c>
      <c r="B680" s="199">
        <v>4995.6899999999996</v>
      </c>
      <c r="C680" t="s">
        <v>2378</v>
      </c>
      <c r="D680" t="s">
        <v>2359</v>
      </c>
      <c r="E680" s="200" t="s">
        <v>1761</v>
      </c>
      <c r="F680">
        <v>678</v>
      </c>
    </row>
    <row r="681" spans="1:6" x14ac:dyDescent="0.25">
      <c r="A681" t="s">
        <v>1451</v>
      </c>
      <c r="B681" s="199">
        <v>5738.33</v>
      </c>
      <c r="C681" t="s">
        <v>2379</v>
      </c>
      <c r="D681" t="s">
        <v>2359</v>
      </c>
      <c r="E681" s="200" t="s">
        <v>1761</v>
      </c>
      <c r="F681">
        <v>679</v>
      </c>
    </row>
    <row r="682" spans="1:6" x14ac:dyDescent="0.25">
      <c r="A682" t="s">
        <v>1439</v>
      </c>
      <c r="B682" s="199">
        <v>6534.33</v>
      </c>
      <c r="C682" t="s">
        <v>2380</v>
      </c>
      <c r="D682" t="s">
        <v>2359</v>
      </c>
      <c r="E682" s="200" t="s">
        <v>1761</v>
      </c>
      <c r="F682">
        <v>680</v>
      </c>
    </row>
    <row r="683" spans="1:6" x14ac:dyDescent="0.25">
      <c r="A683" t="s">
        <v>1452</v>
      </c>
      <c r="B683" s="199">
        <v>7353.22</v>
      </c>
      <c r="C683" t="s">
        <v>2381</v>
      </c>
      <c r="D683" t="s">
        <v>2359</v>
      </c>
      <c r="E683" s="200" t="s">
        <v>1761</v>
      </c>
      <c r="F683">
        <v>681</v>
      </c>
    </row>
    <row r="684" spans="1:6" x14ac:dyDescent="0.25">
      <c r="A684" t="s">
        <v>1440</v>
      </c>
      <c r="B684" s="199">
        <v>8162.94</v>
      </c>
      <c r="C684" t="s">
        <v>2382</v>
      </c>
      <c r="D684" t="s">
        <v>2359</v>
      </c>
      <c r="E684" s="200" t="s">
        <v>1761</v>
      </c>
      <c r="F684">
        <v>682</v>
      </c>
    </row>
    <row r="685" spans="1:6" x14ac:dyDescent="0.25">
      <c r="A685" t="s">
        <v>1441</v>
      </c>
      <c r="B685" s="199">
        <v>10424.43</v>
      </c>
      <c r="C685" t="s">
        <v>2383</v>
      </c>
      <c r="D685" t="s">
        <v>2359</v>
      </c>
      <c r="E685" s="200" t="s">
        <v>1761</v>
      </c>
      <c r="F685">
        <v>683</v>
      </c>
    </row>
    <row r="686" spans="1:6" x14ac:dyDescent="0.25">
      <c r="A686" t="s">
        <v>1453</v>
      </c>
      <c r="B686" s="199">
        <v>11713.02</v>
      </c>
      <c r="C686" t="s">
        <v>2384</v>
      </c>
      <c r="D686" t="s">
        <v>2359</v>
      </c>
      <c r="E686" s="200" t="s">
        <v>1761</v>
      </c>
      <c r="F686">
        <v>684</v>
      </c>
    </row>
    <row r="687" spans="1:6" x14ac:dyDescent="0.25">
      <c r="A687" t="s">
        <v>1465</v>
      </c>
      <c r="B687" s="199">
        <v>10759.91</v>
      </c>
      <c r="C687" t="s">
        <v>2385</v>
      </c>
      <c r="D687" t="s">
        <v>2359</v>
      </c>
      <c r="E687" s="200" t="s">
        <v>1761</v>
      </c>
      <c r="F687">
        <v>685</v>
      </c>
    </row>
    <row r="688" spans="1:6" x14ac:dyDescent="0.25">
      <c r="A688" t="s">
        <v>1442</v>
      </c>
      <c r="B688" s="199">
        <v>12400.74</v>
      </c>
      <c r="C688" t="s">
        <v>2386</v>
      </c>
      <c r="D688" t="s">
        <v>2359</v>
      </c>
      <c r="E688" s="200" t="s">
        <v>1761</v>
      </c>
      <c r="F688">
        <v>686</v>
      </c>
    </row>
    <row r="689" spans="1:6" x14ac:dyDescent="0.25">
      <c r="A689" t="s">
        <v>1466</v>
      </c>
      <c r="B689" s="199">
        <v>19360.560000000001</v>
      </c>
      <c r="C689" t="s">
        <v>2387</v>
      </c>
      <c r="D689" t="s">
        <v>2359</v>
      </c>
      <c r="E689" s="200" t="s">
        <v>1761</v>
      </c>
      <c r="F689">
        <v>687</v>
      </c>
    </row>
    <row r="690" spans="1:6" x14ac:dyDescent="0.25">
      <c r="A690" t="s">
        <v>1443</v>
      </c>
      <c r="B690" s="199">
        <v>17785.29</v>
      </c>
      <c r="C690" t="s">
        <v>2388</v>
      </c>
      <c r="D690" t="s">
        <v>2359</v>
      </c>
      <c r="E690" s="200" t="s">
        <v>1761</v>
      </c>
      <c r="F690">
        <v>688</v>
      </c>
    </row>
    <row r="691" spans="1:6" x14ac:dyDescent="0.25">
      <c r="A691" t="s">
        <v>1444</v>
      </c>
      <c r="B691" s="199">
        <v>30567.3</v>
      </c>
      <c r="C691" t="s">
        <v>2389</v>
      </c>
      <c r="D691" t="s">
        <v>2359</v>
      </c>
      <c r="E691" s="200" t="s">
        <v>1761</v>
      </c>
      <c r="F691">
        <v>689</v>
      </c>
    </row>
    <row r="692" spans="1:6" x14ac:dyDescent="0.25">
      <c r="A692" t="s">
        <v>1467</v>
      </c>
      <c r="B692" s="199">
        <v>35816.1</v>
      </c>
      <c r="C692" t="s">
        <v>2390</v>
      </c>
      <c r="D692" t="s">
        <v>2359</v>
      </c>
      <c r="E692" s="200" t="s">
        <v>1761</v>
      </c>
      <c r="F692">
        <v>690</v>
      </c>
    </row>
    <row r="693" spans="1:6" x14ac:dyDescent="0.25">
      <c r="A693" t="s">
        <v>1471</v>
      </c>
      <c r="B693" s="199">
        <v>4067</v>
      </c>
      <c r="C693" t="s">
        <v>2391</v>
      </c>
      <c r="D693" t="s">
        <v>2359</v>
      </c>
      <c r="E693" s="200" t="s">
        <v>1761</v>
      </c>
      <c r="F693">
        <v>691</v>
      </c>
    </row>
    <row r="694" spans="1:6" x14ac:dyDescent="0.25">
      <c r="A694" t="s">
        <v>1481</v>
      </c>
      <c r="B694" s="199">
        <v>4067</v>
      </c>
      <c r="C694" t="s">
        <v>2392</v>
      </c>
      <c r="D694" t="s">
        <v>2359</v>
      </c>
      <c r="E694" s="200" t="s">
        <v>1761</v>
      </c>
      <c r="F694">
        <v>692</v>
      </c>
    </row>
    <row r="695" spans="1:6" x14ac:dyDescent="0.25">
      <c r="A695" t="s">
        <v>1472</v>
      </c>
      <c r="B695" s="199">
        <v>4198.1400000000003</v>
      </c>
      <c r="C695" t="s">
        <v>2393</v>
      </c>
      <c r="D695" t="s">
        <v>2359</v>
      </c>
      <c r="E695" s="200" t="s">
        <v>1761</v>
      </c>
      <c r="F695">
        <v>693</v>
      </c>
    </row>
    <row r="696" spans="1:6" x14ac:dyDescent="0.25">
      <c r="A696" t="s">
        <v>1482</v>
      </c>
      <c r="B696" s="199">
        <v>5021.59</v>
      </c>
      <c r="C696" t="s">
        <v>2394</v>
      </c>
      <c r="D696" t="s">
        <v>2359</v>
      </c>
      <c r="E696" s="200" t="s">
        <v>1761</v>
      </c>
      <c r="F696">
        <v>694</v>
      </c>
    </row>
    <row r="697" spans="1:6" x14ac:dyDescent="0.25">
      <c r="A697" t="s">
        <v>1473</v>
      </c>
      <c r="B697" s="199">
        <v>8138.58</v>
      </c>
      <c r="C697" t="s">
        <v>2395</v>
      </c>
      <c r="D697" t="s">
        <v>2359</v>
      </c>
      <c r="E697" s="200" t="s">
        <v>1761</v>
      </c>
      <c r="F697">
        <v>695</v>
      </c>
    </row>
    <row r="698" spans="1:6" x14ac:dyDescent="0.25">
      <c r="A698" t="s">
        <v>1483</v>
      </c>
      <c r="B698" s="199">
        <v>8138.58</v>
      </c>
      <c r="C698" t="s">
        <v>2396</v>
      </c>
      <c r="D698" t="s">
        <v>2359</v>
      </c>
      <c r="E698" s="200" t="s">
        <v>1761</v>
      </c>
      <c r="F698">
        <v>696</v>
      </c>
    </row>
    <row r="699" spans="1:6" x14ac:dyDescent="0.25">
      <c r="A699" t="s">
        <v>1474</v>
      </c>
      <c r="B699" s="199">
        <v>8725.67</v>
      </c>
      <c r="C699" t="s">
        <v>2397</v>
      </c>
      <c r="D699" t="s">
        <v>2359</v>
      </c>
      <c r="E699" s="200" t="s">
        <v>1761</v>
      </c>
      <c r="F699">
        <v>697</v>
      </c>
    </row>
    <row r="700" spans="1:6" x14ac:dyDescent="0.25">
      <c r="A700" t="s">
        <v>1475</v>
      </c>
      <c r="B700" s="199">
        <v>11469.02</v>
      </c>
      <c r="C700" t="s">
        <v>2398</v>
      </c>
      <c r="D700" t="s">
        <v>2359</v>
      </c>
      <c r="E700" s="200" t="s">
        <v>1761</v>
      </c>
      <c r="F700">
        <v>698</v>
      </c>
    </row>
    <row r="701" spans="1:6" x14ac:dyDescent="0.25">
      <c r="A701" t="s">
        <v>1484</v>
      </c>
      <c r="B701" s="199">
        <v>13009.19</v>
      </c>
      <c r="C701" t="s">
        <v>2399</v>
      </c>
      <c r="D701" t="s">
        <v>2359</v>
      </c>
      <c r="E701" s="200" t="s">
        <v>1761</v>
      </c>
      <c r="F701">
        <v>699</v>
      </c>
    </row>
    <row r="702" spans="1:6" x14ac:dyDescent="0.25">
      <c r="A702" t="s">
        <v>1476</v>
      </c>
      <c r="B702" s="199">
        <v>16184.13</v>
      </c>
      <c r="C702" t="s">
        <v>2400</v>
      </c>
      <c r="D702" t="s">
        <v>2359</v>
      </c>
      <c r="E702" s="200" t="s">
        <v>1761</v>
      </c>
      <c r="F702">
        <v>700</v>
      </c>
    </row>
    <row r="703" spans="1:6" x14ac:dyDescent="0.25">
      <c r="A703" t="s">
        <v>1477</v>
      </c>
      <c r="B703" s="199">
        <v>24484.33</v>
      </c>
      <c r="C703" t="s">
        <v>2401</v>
      </c>
      <c r="D703" t="s">
        <v>2359</v>
      </c>
      <c r="E703" s="200" t="s">
        <v>1761</v>
      </c>
      <c r="F703">
        <v>701</v>
      </c>
    </row>
    <row r="704" spans="1:6" x14ac:dyDescent="0.25">
      <c r="A704" t="s">
        <v>1486</v>
      </c>
      <c r="B704" s="199">
        <v>30515.43</v>
      </c>
      <c r="C704" t="s">
        <v>2402</v>
      </c>
      <c r="D704" t="s">
        <v>2359</v>
      </c>
      <c r="E704" s="200" t="s">
        <v>1761</v>
      </c>
      <c r="F704">
        <v>702</v>
      </c>
    </row>
    <row r="705" spans="1:6" x14ac:dyDescent="0.25">
      <c r="A705" t="s">
        <v>1478</v>
      </c>
      <c r="B705" s="199">
        <v>35762.74</v>
      </c>
      <c r="C705" t="s">
        <v>2403</v>
      </c>
      <c r="D705" t="s">
        <v>2359</v>
      </c>
      <c r="E705" s="200" t="s">
        <v>1761</v>
      </c>
      <c r="F705">
        <v>703</v>
      </c>
    </row>
    <row r="706" spans="1:6" x14ac:dyDescent="0.25">
      <c r="A706" t="s">
        <v>1404</v>
      </c>
      <c r="B706" s="199">
        <v>2413.9899999999998</v>
      </c>
      <c r="C706" t="s">
        <v>2404</v>
      </c>
      <c r="D706" t="s">
        <v>2359</v>
      </c>
      <c r="E706" s="200" t="s">
        <v>1761</v>
      </c>
      <c r="F706">
        <v>704</v>
      </c>
    </row>
    <row r="707" spans="1:6" x14ac:dyDescent="0.25">
      <c r="A707" t="s">
        <v>1406</v>
      </c>
      <c r="B707" s="199">
        <v>3618.66</v>
      </c>
      <c r="C707" t="s">
        <v>2405</v>
      </c>
      <c r="D707" t="s">
        <v>2359</v>
      </c>
      <c r="E707" s="200" t="s">
        <v>1761</v>
      </c>
      <c r="F707">
        <v>705</v>
      </c>
    </row>
    <row r="708" spans="1:6" x14ac:dyDescent="0.25">
      <c r="A708" t="s">
        <v>1415</v>
      </c>
      <c r="B708" s="199">
        <v>3905.35</v>
      </c>
      <c r="C708" t="s">
        <v>2406</v>
      </c>
      <c r="D708" t="s">
        <v>2359</v>
      </c>
      <c r="E708" s="200" t="s">
        <v>1761</v>
      </c>
      <c r="F708">
        <v>706</v>
      </c>
    </row>
    <row r="709" spans="1:6" x14ac:dyDescent="0.25">
      <c r="A709" t="s">
        <v>1407</v>
      </c>
      <c r="B709" s="199">
        <v>5041.4399999999996</v>
      </c>
      <c r="C709" t="s">
        <v>2407</v>
      </c>
      <c r="D709" t="s">
        <v>2359</v>
      </c>
      <c r="E709" s="200" t="s">
        <v>1761</v>
      </c>
      <c r="F709">
        <v>707</v>
      </c>
    </row>
    <row r="710" spans="1:6" x14ac:dyDescent="0.25">
      <c r="A710" t="s">
        <v>1416</v>
      </c>
      <c r="B710" s="199">
        <v>5207.66</v>
      </c>
      <c r="C710" t="s">
        <v>2408</v>
      </c>
      <c r="D710" t="s">
        <v>2359</v>
      </c>
      <c r="E710" s="200" t="s">
        <v>1761</v>
      </c>
      <c r="F710">
        <v>708</v>
      </c>
    </row>
    <row r="711" spans="1:6" x14ac:dyDescent="0.25">
      <c r="A711" t="s">
        <v>1408</v>
      </c>
      <c r="B711" s="199">
        <v>6427.59</v>
      </c>
      <c r="C711" t="s">
        <v>2409</v>
      </c>
      <c r="D711" t="s">
        <v>2359</v>
      </c>
      <c r="E711" s="200" t="s">
        <v>1761</v>
      </c>
      <c r="F711">
        <v>709</v>
      </c>
    </row>
    <row r="712" spans="1:6" x14ac:dyDescent="0.25">
      <c r="A712" t="s">
        <v>1417</v>
      </c>
      <c r="B712" s="199">
        <v>6728</v>
      </c>
      <c r="C712" t="s">
        <v>2410</v>
      </c>
      <c r="D712" t="s">
        <v>2359</v>
      </c>
      <c r="E712" s="200" t="s">
        <v>1761</v>
      </c>
      <c r="F712">
        <v>710</v>
      </c>
    </row>
    <row r="713" spans="1:6" x14ac:dyDescent="0.25">
      <c r="A713" t="s">
        <v>1409</v>
      </c>
      <c r="B713" s="199">
        <v>6921.66</v>
      </c>
      <c r="C713" t="s">
        <v>2411</v>
      </c>
      <c r="D713" t="s">
        <v>2359</v>
      </c>
      <c r="E713" s="200" t="s">
        <v>1761</v>
      </c>
      <c r="F713">
        <v>711</v>
      </c>
    </row>
    <row r="714" spans="1:6" x14ac:dyDescent="0.25">
      <c r="A714" t="s">
        <v>1410</v>
      </c>
      <c r="B714" s="199">
        <v>8425.25</v>
      </c>
      <c r="C714" t="s">
        <v>2412</v>
      </c>
      <c r="D714" t="s">
        <v>2359</v>
      </c>
      <c r="E714" s="200" t="s">
        <v>1761</v>
      </c>
      <c r="F714">
        <v>712</v>
      </c>
    </row>
    <row r="715" spans="1:6" x14ac:dyDescent="0.25">
      <c r="A715" t="s">
        <v>1419</v>
      </c>
      <c r="B715" s="199">
        <v>11455.29</v>
      </c>
      <c r="C715" t="s">
        <v>2413</v>
      </c>
      <c r="D715" t="s">
        <v>2359</v>
      </c>
      <c r="E715" s="200" t="s">
        <v>1761</v>
      </c>
      <c r="F715">
        <v>713</v>
      </c>
    </row>
    <row r="716" spans="1:6" x14ac:dyDescent="0.25">
      <c r="A716" t="s">
        <v>1411</v>
      </c>
      <c r="B716" s="199">
        <v>10595.25</v>
      </c>
      <c r="C716" t="s">
        <v>2414</v>
      </c>
      <c r="D716" t="s">
        <v>2359</v>
      </c>
      <c r="E716" s="200" t="s">
        <v>1761</v>
      </c>
      <c r="F716">
        <v>714</v>
      </c>
    </row>
    <row r="717" spans="1:6" x14ac:dyDescent="0.25">
      <c r="A717" t="s">
        <v>913</v>
      </c>
      <c r="B717" s="199">
        <v>2285.89</v>
      </c>
      <c r="C717" t="s">
        <v>2415</v>
      </c>
      <c r="D717" t="s">
        <v>1764</v>
      </c>
      <c r="E717" s="200" t="s">
        <v>1758</v>
      </c>
      <c r="F717">
        <v>715</v>
      </c>
    </row>
    <row r="718" spans="1:6" x14ac:dyDescent="0.25">
      <c r="A718" t="s">
        <v>915</v>
      </c>
      <c r="B718" s="199">
        <v>5030.75</v>
      </c>
      <c r="C718" t="s">
        <v>2416</v>
      </c>
      <c r="D718" t="s">
        <v>1764</v>
      </c>
      <c r="E718" s="200" t="s">
        <v>1758</v>
      </c>
      <c r="F718">
        <v>716</v>
      </c>
    </row>
    <row r="719" spans="1:6" x14ac:dyDescent="0.25">
      <c r="A719" t="s">
        <v>916</v>
      </c>
      <c r="B719" s="199">
        <v>7734.45</v>
      </c>
      <c r="C719" t="s">
        <v>2417</v>
      </c>
      <c r="D719" t="s">
        <v>1764</v>
      </c>
      <c r="E719" s="200" t="s">
        <v>1758</v>
      </c>
      <c r="F719">
        <v>717</v>
      </c>
    </row>
    <row r="720" spans="1:6" x14ac:dyDescent="0.25">
      <c r="A720" t="s">
        <v>912</v>
      </c>
      <c r="B720" s="199">
        <v>2035.78</v>
      </c>
      <c r="C720" t="s">
        <v>2418</v>
      </c>
      <c r="D720" t="s">
        <v>1764</v>
      </c>
      <c r="E720" s="200" t="s">
        <v>1758</v>
      </c>
      <c r="F720">
        <v>718</v>
      </c>
    </row>
    <row r="721" spans="1:6" x14ac:dyDescent="0.25">
      <c r="A721" t="s">
        <v>1020</v>
      </c>
      <c r="B721" s="199">
        <v>1760.68</v>
      </c>
      <c r="C721" t="s">
        <v>2419</v>
      </c>
      <c r="D721" t="s">
        <v>1764</v>
      </c>
      <c r="E721" s="200" t="s">
        <v>1760</v>
      </c>
      <c r="F721">
        <v>719</v>
      </c>
    </row>
    <row r="722" spans="1:6" x14ac:dyDescent="0.25">
      <c r="A722" t="s">
        <v>610</v>
      </c>
      <c r="B722" s="199">
        <v>338.46</v>
      </c>
      <c r="C722" t="s">
        <v>2420</v>
      </c>
      <c r="D722" t="s">
        <v>1764</v>
      </c>
      <c r="E722" s="200" t="s">
        <v>1757</v>
      </c>
      <c r="F722">
        <v>720</v>
      </c>
    </row>
    <row r="723" spans="1:6" x14ac:dyDescent="0.25">
      <c r="A723" t="s">
        <v>52</v>
      </c>
      <c r="B723" s="199">
        <v>57.88</v>
      </c>
      <c r="C723" t="s">
        <v>2421</v>
      </c>
      <c r="D723" t="s">
        <v>1764</v>
      </c>
      <c r="E723" s="200" t="s">
        <v>1754</v>
      </c>
      <c r="F723">
        <v>721</v>
      </c>
    </row>
    <row r="724" spans="1:6" x14ac:dyDescent="0.25">
      <c r="A724" t="s">
        <v>55</v>
      </c>
      <c r="B724" s="199">
        <v>57.88</v>
      </c>
      <c r="C724" t="s">
        <v>2422</v>
      </c>
      <c r="D724" t="s">
        <v>1764</v>
      </c>
      <c r="E724" s="200" t="s">
        <v>1754</v>
      </c>
      <c r="F724">
        <v>722</v>
      </c>
    </row>
    <row r="725" spans="1:6" x14ac:dyDescent="0.25">
      <c r="A725" t="s">
        <v>57</v>
      </c>
      <c r="B725" s="199">
        <v>57.88</v>
      </c>
      <c r="C725" t="s">
        <v>2423</v>
      </c>
      <c r="D725" t="s">
        <v>1764</v>
      </c>
      <c r="E725" s="200" t="s">
        <v>1754</v>
      </c>
      <c r="F725">
        <v>723</v>
      </c>
    </row>
    <row r="726" spans="1:6" x14ac:dyDescent="0.25">
      <c r="A726" t="s">
        <v>58</v>
      </c>
      <c r="B726" s="199">
        <v>57.88</v>
      </c>
      <c r="C726" t="s">
        <v>2424</v>
      </c>
      <c r="D726" t="s">
        <v>1764</v>
      </c>
      <c r="E726" s="200" t="s">
        <v>1754</v>
      </c>
      <c r="F726">
        <v>724</v>
      </c>
    </row>
    <row r="727" spans="1:6" x14ac:dyDescent="0.25">
      <c r="A727" t="s">
        <v>368</v>
      </c>
      <c r="B727" s="199">
        <v>182.98</v>
      </c>
      <c r="C727" t="s">
        <v>2425</v>
      </c>
      <c r="D727" t="s">
        <v>1764</v>
      </c>
      <c r="E727" s="200" t="s">
        <v>1756</v>
      </c>
      <c r="F727">
        <v>725</v>
      </c>
    </row>
    <row r="728" spans="1:6" x14ac:dyDescent="0.25">
      <c r="A728" t="s">
        <v>369</v>
      </c>
      <c r="B728" s="199">
        <v>182.98</v>
      </c>
      <c r="C728" t="s">
        <v>2426</v>
      </c>
      <c r="D728" t="s">
        <v>1764</v>
      </c>
      <c r="E728" s="200" t="s">
        <v>1756</v>
      </c>
      <c r="F728">
        <v>726</v>
      </c>
    </row>
    <row r="729" spans="1:6" x14ac:dyDescent="0.25">
      <c r="A729" t="s">
        <v>592</v>
      </c>
      <c r="B729" s="199">
        <v>398.01</v>
      </c>
      <c r="C729" t="s">
        <v>2427</v>
      </c>
      <c r="D729" t="s">
        <v>1764</v>
      </c>
      <c r="E729" s="200" t="s">
        <v>1757</v>
      </c>
      <c r="F729">
        <v>727</v>
      </c>
    </row>
    <row r="730" spans="1:6" x14ac:dyDescent="0.25">
      <c r="A730" t="s">
        <v>593</v>
      </c>
      <c r="B730" s="199">
        <v>398.01</v>
      </c>
      <c r="C730" t="s">
        <v>2428</v>
      </c>
      <c r="D730" t="s">
        <v>1764</v>
      </c>
      <c r="E730" s="200" t="s">
        <v>1757</v>
      </c>
      <c r="F730">
        <v>728</v>
      </c>
    </row>
    <row r="731" spans="1:6" x14ac:dyDescent="0.25">
      <c r="A731" t="s">
        <v>400</v>
      </c>
      <c r="B731" s="199">
        <v>182.98</v>
      </c>
      <c r="C731" t="s">
        <v>2429</v>
      </c>
      <c r="D731" t="s">
        <v>1764</v>
      </c>
      <c r="E731" s="200" t="s">
        <v>1756</v>
      </c>
      <c r="F731">
        <v>729</v>
      </c>
    </row>
    <row r="732" spans="1:6" x14ac:dyDescent="0.25">
      <c r="A732" t="s">
        <v>401</v>
      </c>
      <c r="B732" s="199">
        <v>182.98</v>
      </c>
      <c r="C732" t="s">
        <v>2430</v>
      </c>
      <c r="D732" t="s">
        <v>1764</v>
      </c>
      <c r="E732" s="200" t="s">
        <v>1756</v>
      </c>
      <c r="F732">
        <v>730</v>
      </c>
    </row>
    <row r="733" spans="1:6" x14ac:dyDescent="0.25">
      <c r="A733" t="s">
        <v>627</v>
      </c>
      <c r="B733" s="199">
        <v>398.01</v>
      </c>
      <c r="C733" t="s">
        <v>2431</v>
      </c>
      <c r="D733" t="s">
        <v>1764</v>
      </c>
      <c r="E733" s="200" t="s">
        <v>1757</v>
      </c>
      <c r="F733">
        <v>731</v>
      </c>
    </row>
    <row r="734" spans="1:6" x14ac:dyDescent="0.25">
      <c r="A734" t="s">
        <v>628</v>
      </c>
      <c r="B734" s="199">
        <v>398.01</v>
      </c>
      <c r="C734" t="s">
        <v>2432</v>
      </c>
      <c r="D734" t="s">
        <v>1764</v>
      </c>
      <c r="E734" s="200" t="s">
        <v>1757</v>
      </c>
      <c r="F734">
        <v>732</v>
      </c>
    </row>
    <row r="735" spans="1:6" x14ac:dyDescent="0.25">
      <c r="A735" t="s">
        <v>60</v>
      </c>
      <c r="B735" s="199">
        <v>67.5</v>
      </c>
      <c r="C735" t="s">
        <v>2433</v>
      </c>
      <c r="D735" t="s">
        <v>1764</v>
      </c>
      <c r="E735" s="200" t="s">
        <v>1754</v>
      </c>
      <c r="F735">
        <v>733</v>
      </c>
    </row>
    <row r="736" spans="1:6" x14ac:dyDescent="0.25">
      <c r="A736" t="s">
        <v>61</v>
      </c>
      <c r="B736" s="199">
        <v>67.5</v>
      </c>
      <c r="C736" t="s">
        <v>2434</v>
      </c>
      <c r="D736" t="s">
        <v>1764</v>
      </c>
      <c r="E736" s="200" t="s">
        <v>1754</v>
      </c>
      <c r="F736">
        <v>734</v>
      </c>
    </row>
    <row r="737" spans="1:6" x14ac:dyDescent="0.25">
      <c r="A737" t="s">
        <v>371</v>
      </c>
      <c r="B737" s="199">
        <v>213.5</v>
      </c>
      <c r="C737" t="s">
        <v>2435</v>
      </c>
      <c r="D737" t="s">
        <v>1764</v>
      </c>
      <c r="E737" s="200" t="s">
        <v>1756</v>
      </c>
      <c r="F737">
        <v>735</v>
      </c>
    </row>
    <row r="738" spans="1:6" x14ac:dyDescent="0.25">
      <c r="A738" t="s">
        <v>372</v>
      </c>
      <c r="B738" s="199">
        <v>213.5</v>
      </c>
      <c r="C738" t="s">
        <v>2436</v>
      </c>
      <c r="D738" t="s">
        <v>1764</v>
      </c>
      <c r="E738" s="200" t="s">
        <v>1756</v>
      </c>
      <c r="F738">
        <v>736</v>
      </c>
    </row>
    <row r="739" spans="1:6" x14ac:dyDescent="0.25">
      <c r="A739" t="s">
        <v>595</v>
      </c>
      <c r="B739" s="199">
        <v>486.45</v>
      </c>
      <c r="C739" t="s">
        <v>2437</v>
      </c>
      <c r="D739" t="s">
        <v>1764</v>
      </c>
      <c r="E739" s="200" t="s">
        <v>1757</v>
      </c>
      <c r="F739">
        <v>737</v>
      </c>
    </row>
    <row r="740" spans="1:6" x14ac:dyDescent="0.25">
      <c r="A740" t="s">
        <v>596</v>
      </c>
      <c r="B740" s="199">
        <v>486.45</v>
      </c>
      <c r="C740" t="s">
        <v>2438</v>
      </c>
      <c r="D740" t="s">
        <v>1764</v>
      </c>
      <c r="E740" s="200" t="s">
        <v>1757</v>
      </c>
      <c r="F740">
        <v>738</v>
      </c>
    </row>
    <row r="741" spans="1:6" x14ac:dyDescent="0.25">
      <c r="A741" t="s">
        <v>404</v>
      </c>
      <c r="B741" s="199">
        <v>213.5</v>
      </c>
      <c r="C741" t="s">
        <v>2439</v>
      </c>
      <c r="D741" t="s">
        <v>1764</v>
      </c>
      <c r="E741" s="200" t="s">
        <v>1756</v>
      </c>
      <c r="F741">
        <v>739</v>
      </c>
    </row>
    <row r="742" spans="1:6" x14ac:dyDescent="0.25">
      <c r="A742" t="s">
        <v>63</v>
      </c>
      <c r="B742" s="199">
        <v>87.69</v>
      </c>
      <c r="C742" t="s">
        <v>2440</v>
      </c>
      <c r="D742" t="s">
        <v>1764</v>
      </c>
      <c r="E742" s="200" t="s">
        <v>1754</v>
      </c>
      <c r="F742">
        <v>740</v>
      </c>
    </row>
    <row r="743" spans="1:6" x14ac:dyDescent="0.25">
      <c r="A743" t="s">
        <v>64</v>
      </c>
      <c r="B743" s="199">
        <v>87.69</v>
      </c>
      <c r="C743" t="s">
        <v>2441</v>
      </c>
      <c r="D743" t="s">
        <v>1764</v>
      </c>
      <c r="E743" s="200" t="s">
        <v>1754</v>
      </c>
      <c r="F743">
        <v>741</v>
      </c>
    </row>
    <row r="744" spans="1:6" x14ac:dyDescent="0.25">
      <c r="A744" t="s">
        <v>764</v>
      </c>
      <c r="B744" s="199">
        <v>652.35</v>
      </c>
      <c r="C744" t="s">
        <v>2442</v>
      </c>
      <c r="D744" t="s">
        <v>1764</v>
      </c>
      <c r="E744" s="200" t="s">
        <v>1758</v>
      </c>
      <c r="F744">
        <v>742</v>
      </c>
    </row>
    <row r="745" spans="1:6" x14ac:dyDescent="0.25">
      <c r="A745" t="s">
        <v>375</v>
      </c>
      <c r="B745" s="199">
        <v>281.36</v>
      </c>
      <c r="C745" t="s">
        <v>2443</v>
      </c>
      <c r="D745" t="s">
        <v>1764</v>
      </c>
      <c r="E745" s="200" t="s">
        <v>1756</v>
      </c>
      <c r="F745">
        <v>743</v>
      </c>
    </row>
    <row r="746" spans="1:6" x14ac:dyDescent="0.25">
      <c r="A746" t="s">
        <v>598</v>
      </c>
      <c r="B746" s="199">
        <v>720.53</v>
      </c>
      <c r="C746" t="s">
        <v>2444</v>
      </c>
      <c r="D746" t="s">
        <v>1764</v>
      </c>
      <c r="E746" s="200" t="s">
        <v>1757</v>
      </c>
      <c r="F746">
        <v>744</v>
      </c>
    </row>
    <row r="747" spans="1:6" x14ac:dyDescent="0.25">
      <c r="A747" t="s">
        <v>406</v>
      </c>
      <c r="B747" s="199">
        <v>281.36</v>
      </c>
      <c r="C747" t="s">
        <v>2445</v>
      </c>
      <c r="D747" t="s">
        <v>1764</v>
      </c>
      <c r="E747" s="200" t="s">
        <v>1756</v>
      </c>
      <c r="F747">
        <v>745</v>
      </c>
    </row>
    <row r="748" spans="1:6" x14ac:dyDescent="0.25">
      <c r="A748" t="s">
        <v>407</v>
      </c>
      <c r="B748" s="199">
        <v>281.36</v>
      </c>
      <c r="C748" t="s">
        <v>2446</v>
      </c>
      <c r="D748" t="s">
        <v>1764</v>
      </c>
      <c r="E748" s="200" t="s">
        <v>1756</v>
      </c>
      <c r="F748">
        <v>746</v>
      </c>
    </row>
    <row r="749" spans="1:6" x14ac:dyDescent="0.25">
      <c r="A749" t="s">
        <v>634</v>
      </c>
      <c r="B749" s="199">
        <v>720.53</v>
      </c>
      <c r="C749" t="s">
        <v>2447</v>
      </c>
      <c r="D749" t="s">
        <v>1764</v>
      </c>
      <c r="E749" s="200" t="s">
        <v>1757</v>
      </c>
      <c r="F749">
        <v>747</v>
      </c>
    </row>
    <row r="750" spans="1:6" x14ac:dyDescent="0.25">
      <c r="A750" t="s">
        <v>66</v>
      </c>
      <c r="B750" s="199">
        <v>122.31</v>
      </c>
      <c r="C750" t="s">
        <v>2448</v>
      </c>
      <c r="D750" t="s">
        <v>1764</v>
      </c>
      <c r="E750" s="200" t="s">
        <v>1754</v>
      </c>
      <c r="F750">
        <v>748</v>
      </c>
    </row>
    <row r="751" spans="1:6" x14ac:dyDescent="0.25">
      <c r="A751" t="s">
        <v>67</v>
      </c>
      <c r="B751" s="199">
        <v>122.31</v>
      </c>
      <c r="C751" t="s">
        <v>2449</v>
      </c>
      <c r="D751" t="s">
        <v>1764</v>
      </c>
      <c r="E751" s="200" t="s">
        <v>1754</v>
      </c>
      <c r="F751">
        <v>749</v>
      </c>
    </row>
    <row r="752" spans="1:6" x14ac:dyDescent="0.25">
      <c r="A752" t="s">
        <v>69</v>
      </c>
      <c r="B752" s="199">
        <v>167.04</v>
      </c>
      <c r="C752" t="s">
        <v>2450</v>
      </c>
      <c r="D752" t="s">
        <v>1764</v>
      </c>
      <c r="E752" s="200" t="s">
        <v>1754</v>
      </c>
      <c r="F752">
        <v>750</v>
      </c>
    </row>
    <row r="753" spans="1:6" x14ac:dyDescent="0.25">
      <c r="A753" t="s">
        <v>70</v>
      </c>
      <c r="B753" s="199">
        <v>167.04</v>
      </c>
      <c r="C753" t="s">
        <v>2451</v>
      </c>
      <c r="D753" t="s">
        <v>1764</v>
      </c>
      <c r="E753" s="200" t="s">
        <v>1754</v>
      </c>
      <c r="F753">
        <v>751</v>
      </c>
    </row>
    <row r="754" spans="1:6" x14ac:dyDescent="0.25">
      <c r="A754" t="s">
        <v>768</v>
      </c>
      <c r="B754" s="199">
        <v>938.2</v>
      </c>
      <c r="C754" t="s">
        <v>2452</v>
      </c>
      <c r="D754" t="s">
        <v>1764</v>
      </c>
      <c r="E754" s="200" t="s">
        <v>1758</v>
      </c>
      <c r="F754">
        <v>752</v>
      </c>
    </row>
    <row r="755" spans="1:6" x14ac:dyDescent="0.25">
      <c r="A755" t="s">
        <v>380</v>
      </c>
      <c r="B755" s="199">
        <v>469.67</v>
      </c>
      <c r="C755" t="s">
        <v>2453</v>
      </c>
      <c r="D755" t="s">
        <v>1764</v>
      </c>
      <c r="E755" s="200" t="s">
        <v>1756</v>
      </c>
      <c r="F755">
        <v>753</v>
      </c>
    </row>
    <row r="756" spans="1:6" x14ac:dyDescent="0.25">
      <c r="A756" t="s">
        <v>381</v>
      </c>
      <c r="B756" s="199">
        <v>469.67</v>
      </c>
      <c r="C756" t="s">
        <v>2454</v>
      </c>
      <c r="D756" t="s">
        <v>1764</v>
      </c>
      <c r="E756" s="200" t="s">
        <v>1756</v>
      </c>
      <c r="F756">
        <v>754</v>
      </c>
    </row>
    <row r="757" spans="1:6" x14ac:dyDescent="0.25">
      <c r="A757" t="s">
        <v>603</v>
      </c>
      <c r="B757" s="199">
        <v>1256.55</v>
      </c>
      <c r="C757" t="s">
        <v>2455</v>
      </c>
      <c r="D757" t="s">
        <v>1764</v>
      </c>
      <c r="E757" s="200" t="s">
        <v>1757</v>
      </c>
      <c r="F757">
        <v>755</v>
      </c>
    </row>
    <row r="758" spans="1:6" x14ac:dyDescent="0.25">
      <c r="A758" t="s">
        <v>411</v>
      </c>
      <c r="B758" s="199">
        <v>469.67</v>
      </c>
      <c r="C758" t="s">
        <v>2456</v>
      </c>
      <c r="D758" t="s">
        <v>1764</v>
      </c>
      <c r="E758" s="200" t="s">
        <v>1756</v>
      </c>
      <c r="F758">
        <v>756</v>
      </c>
    </row>
    <row r="759" spans="1:6" x14ac:dyDescent="0.25">
      <c r="A759" t="s">
        <v>72</v>
      </c>
      <c r="B759" s="199">
        <v>249.92</v>
      </c>
      <c r="C759" t="s">
        <v>2457</v>
      </c>
      <c r="D759" t="s">
        <v>1764</v>
      </c>
      <c r="E759" s="200" t="s">
        <v>1754</v>
      </c>
      <c r="F759">
        <v>757</v>
      </c>
    </row>
    <row r="760" spans="1:6" x14ac:dyDescent="0.25">
      <c r="A760" t="s">
        <v>73</v>
      </c>
      <c r="B760" s="199">
        <v>249.92</v>
      </c>
      <c r="C760" t="s">
        <v>2458</v>
      </c>
      <c r="D760" t="s">
        <v>1764</v>
      </c>
      <c r="E760" s="200" t="s">
        <v>1754</v>
      </c>
      <c r="F760">
        <v>758</v>
      </c>
    </row>
    <row r="761" spans="1:6" x14ac:dyDescent="0.25">
      <c r="A761" t="s">
        <v>771</v>
      </c>
      <c r="B761" s="199">
        <v>1121.47</v>
      </c>
      <c r="C761" t="s">
        <v>2459</v>
      </c>
      <c r="D761" t="s">
        <v>1764</v>
      </c>
      <c r="E761" s="200" t="s">
        <v>1758</v>
      </c>
      <c r="F761">
        <v>759</v>
      </c>
    </row>
    <row r="762" spans="1:6" x14ac:dyDescent="0.25">
      <c r="A762" t="s">
        <v>772</v>
      </c>
      <c r="B762" s="199">
        <v>1121.47</v>
      </c>
      <c r="C762" t="s">
        <v>2460</v>
      </c>
      <c r="D762" t="s">
        <v>1764</v>
      </c>
      <c r="E762" s="200" t="s">
        <v>1758</v>
      </c>
      <c r="F762">
        <v>760</v>
      </c>
    </row>
    <row r="763" spans="1:6" x14ac:dyDescent="0.25">
      <c r="A763" t="s">
        <v>117</v>
      </c>
      <c r="B763" s="199">
        <v>1464.7</v>
      </c>
      <c r="C763" t="s">
        <v>2461</v>
      </c>
      <c r="D763" t="s">
        <v>1764</v>
      </c>
      <c r="E763" s="200" t="s">
        <v>1754</v>
      </c>
      <c r="F763">
        <v>761</v>
      </c>
    </row>
    <row r="764" spans="1:6" x14ac:dyDescent="0.25">
      <c r="A764" t="s">
        <v>383</v>
      </c>
      <c r="B764" s="199">
        <v>602.34</v>
      </c>
      <c r="C764" t="s">
        <v>2462</v>
      </c>
      <c r="D764" t="s">
        <v>1764</v>
      </c>
      <c r="E764" s="200" t="s">
        <v>1756</v>
      </c>
      <c r="F764">
        <v>762</v>
      </c>
    </row>
    <row r="765" spans="1:6" x14ac:dyDescent="0.25">
      <c r="A765" t="s">
        <v>384</v>
      </c>
      <c r="B765" s="199">
        <v>602.34</v>
      </c>
      <c r="C765" t="s">
        <v>2463</v>
      </c>
      <c r="D765" t="s">
        <v>1764</v>
      </c>
      <c r="E765" s="200" t="s">
        <v>1756</v>
      </c>
      <c r="F765">
        <v>763</v>
      </c>
    </row>
    <row r="766" spans="1:6" x14ac:dyDescent="0.25">
      <c r="A766" t="s">
        <v>414</v>
      </c>
      <c r="B766" s="199">
        <v>602.34</v>
      </c>
      <c r="C766" t="s">
        <v>2464</v>
      </c>
      <c r="D766" t="s">
        <v>1764</v>
      </c>
      <c r="E766" s="200" t="s">
        <v>1756</v>
      </c>
      <c r="F766">
        <v>764</v>
      </c>
    </row>
    <row r="767" spans="1:6" x14ac:dyDescent="0.25">
      <c r="A767" t="s">
        <v>415</v>
      </c>
      <c r="B767" s="199">
        <v>602.34</v>
      </c>
      <c r="C767" t="s">
        <v>2465</v>
      </c>
      <c r="D767" t="s">
        <v>1764</v>
      </c>
      <c r="E767" s="200" t="s">
        <v>1756</v>
      </c>
      <c r="F767">
        <v>765</v>
      </c>
    </row>
    <row r="768" spans="1:6" x14ac:dyDescent="0.25">
      <c r="A768" t="s">
        <v>138</v>
      </c>
      <c r="B768" s="199">
        <v>462.06</v>
      </c>
      <c r="C768" t="s">
        <v>2466</v>
      </c>
      <c r="D768" t="s">
        <v>1764</v>
      </c>
      <c r="E768" s="200" t="s">
        <v>1754</v>
      </c>
      <c r="F768">
        <v>766</v>
      </c>
    </row>
    <row r="769" spans="1:6" x14ac:dyDescent="0.25">
      <c r="A769" t="s">
        <v>3230</v>
      </c>
      <c r="B769" s="199">
        <v>462.06</v>
      </c>
      <c r="C769" t="s">
        <v>3248</v>
      </c>
      <c r="D769" t="s">
        <v>1764</v>
      </c>
      <c r="E769" s="200" t="s">
        <v>1754</v>
      </c>
      <c r="F769">
        <v>767</v>
      </c>
    </row>
    <row r="770" spans="1:6" x14ac:dyDescent="0.25">
      <c r="A770" t="s">
        <v>1706</v>
      </c>
      <c r="B770" s="199">
        <v>4604.55</v>
      </c>
      <c r="C770" t="s">
        <v>2467</v>
      </c>
      <c r="D770" t="s">
        <v>1764</v>
      </c>
      <c r="E770" s="200" t="s">
        <v>1756</v>
      </c>
      <c r="F770">
        <v>768</v>
      </c>
    </row>
    <row r="771" spans="1:6" x14ac:dyDescent="0.25">
      <c r="A771" t="s">
        <v>571</v>
      </c>
      <c r="B771" s="199">
        <v>4604.55</v>
      </c>
      <c r="C771" t="s">
        <v>2468</v>
      </c>
      <c r="D771" t="s">
        <v>1764</v>
      </c>
      <c r="E771" s="200" t="s">
        <v>1756</v>
      </c>
      <c r="F771">
        <v>769</v>
      </c>
    </row>
    <row r="772" spans="1:6" x14ac:dyDescent="0.25">
      <c r="A772" t="s">
        <v>477</v>
      </c>
      <c r="B772" s="199">
        <v>1622.53</v>
      </c>
      <c r="C772" t="s">
        <v>2469</v>
      </c>
      <c r="D772" t="s">
        <v>1764</v>
      </c>
      <c r="E772" s="200" t="s">
        <v>1756</v>
      </c>
      <c r="F772">
        <v>770</v>
      </c>
    </row>
    <row r="773" spans="1:6" x14ac:dyDescent="0.25">
      <c r="A773" t="s">
        <v>478</v>
      </c>
      <c r="B773" s="199">
        <v>1622.53</v>
      </c>
      <c r="C773" t="s">
        <v>2470</v>
      </c>
      <c r="D773" t="s">
        <v>1764</v>
      </c>
      <c r="E773" s="200" t="s">
        <v>1756</v>
      </c>
      <c r="F773">
        <v>771</v>
      </c>
    </row>
    <row r="774" spans="1:6" x14ac:dyDescent="0.25">
      <c r="A774" t="s">
        <v>528</v>
      </c>
      <c r="B774" s="199">
        <v>2356.04</v>
      </c>
      <c r="C774" t="s">
        <v>2471</v>
      </c>
      <c r="D774" t="s">
        <v>1764</v>
      </c>
      <c r="E774" s="200" t="s">
        <v>1756</v>
      </c>
      <c r="F774">
        <v>772</v>
      </c>
    </row>
    <row r="775" spans="1:6" x14ac:dyDescent="0.25">
      <c r="A775" t="s">
        <v>529</v>
      </c>
      <c r="B775" s="199">
        <v>2356.04</v>
      </c>
      <c r="C775" t="s">
        <v>2472</v>
      </c>
      <c r="D775" t="s">
        <v>1764</v>
      </c>
      <c r="E775" s="200" t="s">
        <v>1756</v>
      </c>
      <c r="F775">
        <v>773</v>
      </c>
    </row>
    <row r="776" spans="1:6" x14ac:dyDescent="0.25">
      <c r="A776" t="s">
        <v>777</v>
      </c>
      <c r="B776" s="199">
        <v>1818.56</v>
      </c>
      <c r="C776" t="s">
        <v>2473</v>
      </c>
      <c r="D776" t="s">
        <v>1764</v>
      </c>
      <c r="E776" s="200" t="s">
        <v>1758</v>
      </c>
      <c r="F776">
        <v>774</v>
      </c>
    </row>
    <row r="777" spans="1:6" x14ac:dyDescent="0.25">
      <c r="A777" t="s">
        <v>1047</v>
      </c>
      <c r="B777" s="199">
        <v>6192.76</v>
      </c>
      <c r="C777" t="s">
        <v>2474</v>
      </c>
      <c r="D777" t="s">
        <v>1764</v>
      </c>
      <c r="E777" s="200" t="s">
        <v>1760</v>
      </c>
      <c r="F777">
        <v>775</v>
      </c>
    </row>
    <row r="778" spans="1:6" x14ac:dyDescent="0.25">
      <c r="A778" t="s">
        <v>144</v>
      </c>
      <c r="B778" s="199">
        <v>606.16</v>
      </c>
      <c r="C778" t="s">
        <v>2475</v>
      </c>
      <c r="D778" t="s">
        <v>1764</v>
      </c>
      <c r="E778" s="200" t="s">
        <v>1754</v>
      </c>
      <c r="F778">
        <v>776</v>
      </c>
    </row>
    <row r="779" spans="1:6" x14ac:dyDescent="0.25">
      <c r="A779" t="s">
        <v>145</v>
      </c>
      <c r="B779" s="199">
        <v>606.16</v>
      </c>
      <c r="C779" t="s">
        <v>2476</v>
      </c>
      <c r="D779" t="s">
        <v>1764</v>
      </c>
      <c r="E779" s="200" t="s">
        <v>1754</v>
      </c>
      <c r="F779">
        <v>777</v>
      </c>
    </row>
    <row r="780" spans="1:6" x14ac:dyDescent="0.25">
      <c r="A780" t="s">
        <v>574</v>
      </c>
      <c r="B780" s="199">
        <v>6989.83</v>
      </c>
      <c r="C780" t="s">
        <v>2477</v>
      </c>
      <c r="D780" t="s">
        <v>1764</v>
      </c>
      <c r="E780" s="200" t="s">
        <v>1756</v>
      </c>
      <c r="F780">
        <v>778</v>
      </c>
    </row>
    <row r="781" spans="1:6" x14ac:dyDescent="0.25">
      <c r="A781" t="s">
        <v>533</v>
      </c>
      <c r="B781" s="199">
        <v>2430.77</v>
      </c>
      <c r="C781" t="s">
        <v>2478</v>
      </c>
      <c r="D781" t="s">
        <v>1764</v>
      </c>
      <c r="E781" s="200" t="s">
        <v>1756</v>
      </c>
      <c r="F781">
        <v>779</v>
      </c>
    </row>
    <row r="782" spans="1:6" x14ac:dyDescent="0.25">
      <c r="A782" t="s">
        <v>965</v>
      </c>
      <c r="B782" s="199">
        <v>4733.3900000000003</v>
      </c>
      <c r="C782" t="s">
        <v>2479</v>
      </c>
      <c r="D782" t="s">
        <v>1764</v>
      </c>
      <c r="E782" s="200" t="s">
        <v>1759</v>
      </c>
      <c r="F782">
        <v>780</v>
      </c>
    </row>
    <row r="783" spans="1:6" x14ac:dyDescent="0.25">
      <c r="A783" t="s">
        <v>147</v>
      </c>
      <c r="B783" s="199">
        <v>1004.91</v>
      </c>
      <c r="C783" t="s">
        <v>2480</v>
      </c>
      <c r="D783" t="s">
        <v>1764</v>
      </c>
      <c r="E783" s="200" t="s">
        <v>1754</v>
      </c>
      <c r="F783">
        <v>781</v>
      </c>
    </row>
    <row r="784" spans="1:6" x14ac:dyDescent="0.25">
      <c r="A784" t="s">
        <v>148</v>
      </c>
      <c r="B784" s="199">
        <v>1004.91</v>
      </c>
      <c r="C784" t="s">
        <v>2481</v>
      </c>
      <c r="D784" t="s">
        <v>1764</v>
      </c>
      <c r="E784" s="200" t="s">
        <v>1754</v>
      </c>
      <c r="F784">
        <v>782</v>
      </c>
    </row>
    <row r="785" spans="1:6" x14ac:dyDescent="0.25">
      <c r="A785" t="s">
        <v>486</v>
      </c>
      <c r="B785" s="199">
        <v>3069.7</v>
      </c>
      <c r="C785" t="s">
        <v>2482</v>
      </c>
      <c r="D785" t="s">
        <v>1764</v>
      </c>
      <c r="E785" s="200" t="s">
        <v>1756</v>
      </c>
      <c r="F785">
        <v>783</v>
      </c>
    </row>
    <row r="786" spans="1:6" x14ac:dyDescent="0.25">
      <c r="A786" t="s">
        <v>487</v>
      </c>
      <c r="B786" s="199">
        <v>3069.7</v>
      </c>
      <c r="C786" t="s">
        <v>2483</v>
      </c>
      <c r="D786" t="s">
        <v>1764</v>
      </c>
      <c r="E786" s="200" t="s">
        <v>1756</v>
      </c>
      <c r="F786">
        <v>784</v>
      </c>
    </row>
    <row r="787" spans="1:6" x14ac:dyDescent="0.25">
      <c r="A787" t="s">
        <v>154</v>
      </c>
      <c r="B787" s="199">
        <v>2014.44</v>
      </c>
      <c r="C787" t="s">
        <v>2484</v>
      </c>
      <c r="D787" t="s">
        <v>1764</v>
      </c>
      <c r="E787" s="200" t="s">
        <v>1754</v>
      </c>
      <c r="F787">
        <v>785</v>
      </c>
    </row>
    <row r="788" spans="1:6" x14ac:dyDescent="0.25">
      <c r="A788" t="s">
        <v>155</v>
      </c>
      <c r="B788" s="199">
        <v>2014.44</v>
      </c>
      <c r="C788" t="s">
        <v>2485</v>
      </c>
      <c r="D788" t="s">
        <v>1764</v>
      </c>
      <c r="E788" s="200" t="s">
        <v>1754</v>
      </c>
      <c r="F788">
        <v>786</v>
      </c>
    </row>
    <row r="789" spans="1:6" x14ac:dyDescent="0.25">
      <c r="A789" t="s">
        <v>492</v>
      </c>
      <c r="B789" s="199">
        <v>5471.46</v>
      </c>
      <c r="C789" t="s">
        <v>2486</v>
      </c>
      <c r="D789" t="s">
        <v>1764</v>
      </c>
      <c r="E789" s="200" t="s">
        <v>1756</v>
      </c>
      <c r="F789">
        <v>787</v>
      </c>
    </row>
    <row r="790" spans="1:6" x14ac:dyDescent="0.25">
      <c r="A790" t="s">
        <v>493</v>
      </c>
      <c r="B790" s="199">
        <v>5471.46</v>
      </c>
      <c r="C790" t="s">
        <v>2487</v>
      </c>
      <c r="D790" t="s">
        <v>1764</v>
      </c>
      <c r="E790" s="200" t="s">
        <v>1756</v>
      </c>
      <c r="F790">
        <v>788</v>
      </c>
    </row>
    <row r="791" spans="1:6" x14ac:dyDescent="0.25">
      <c r="A791" t="s">
        <v>108</v>
      </c>
      <c r="B791" s="199">
        <v>597.1</v>
      </c>
      <c r="C791" t="s">
        <v>2488</v>
      </c>
      <c r="D791" t="s">
        <v>1764</v>
      </c>
      <c r="E791" s="200" t="s">
        <v>1754</v>
      </c>
      <c r="F791">
        <v>789</v>
      </c>
    </row>
    <row r="792" spans="1:6" x14ac:dyDescent="0.25">
      <c r="A792" t="s">
        <v>105</v>
      </c>
      <c r="B792" s="199">
        <v>666.39</v>
      </c>
      <c r="C792" t="s">
        <v>2489</v>
      </c>
      <c r="D792" t="s">
        <v>1764</v>
      </c>
      <c r="E792" s="200" t="s">
        <v>1754</v>
      </c>
      <c r="F792">
        <v>790</v>
      </c>
    </row>
    <row r="793" spans="1:6" x14ac:dyDescent="0.25">
      <c r="A793" t="s">
        <v>107</v>
      </c>
      <c r="B793" s="199">
        <v>597.1</v>
      </c>
      <c r="C793" t="s">
        <v>2490</v>
      </c>
      <c r="D793" t="s">
        <v>1764</v>
      </c>
      <c r="E793" s="200" t="s">
        <v>1754</v>
      </c>
      <c r="F793">
        <v>791</v>
      </c>
    </row>
    <row r="794" spans="1:6" x14ac:dyDescent="0.25">
      <c r="A794" t="s">
        <v>104</v>
      </c>
      <c r="B794" s="199">
        <v>666.39</v>
      </c>
      <c r="C794" t="s">
        <v>2491</v>
      </c>
      <c r="D794" t="s">
        <v>1764</v>
      </c>
      <c r="E794" s="200" t="s">
        <v>1754</v>
      </c>
      <c r="F794">
        <v>792</v>
      </c>
    </row>
    <row r="795" spans="1:6" x14ac:dyDescent="0.25">
      <c r="A795" t="s">
        <v>631</v>
      </c>
      <c r="B795" s="199">
        <v>486.45</v>
      </c>
      <c r="C795" t="s">
        <v>2492</v>
      </c>
      <c r="D795" t="s">
        <v>1764</v>
      </c>
      <c r="E795" s="200" t="s">
        <v>1757</v>
      </c>
      <c r="F795">
        <v>793</v>
      </c>
    </row>
    <row r="796" spans="1:6" x14ac:dyDescent="0.25">
      <c r="A796" t="s">
        <v>604</v>
      </c>
      <c r="B796" s="199">
        <v>1866.53</v>
      </c>
      <c r="C796" t="s">
        <v>2493</v>
      </c>
      <c r="D796" t="s">
        <v>1764</v>
      </c>
      <c r="E796" s="200" t="s">
        <v>1757</v>
      </c>
      <c r="F796">
        <v>794</v>
      </c>
    </row>
    <row r="797" spans="1:6" x14ac:dyDescent="0.25">
      <c r="A797" t="s">
        <v>842</v>
      </c>
      <c r="B797" s="199">
        <v>1318.29</v>
      </c>
      <c r="C797" t="s">
        <v>2494</v>
      </c>
      <c r="D797" t="s">
        <v>1764</v>
      </c>
      <c r="E797" s="200" t="s">
        <v>1758</v>
      </c>
      <c r="F797">
        <v>795</v>
      </c>
    </row>
    <row r="798" spans="1:6" x14ac:dyDescent="0.25">
      <c r="A798" t="s">
        <v>112</v>
      </c>
      <c r="B798" s="199">
        <v>879.89</v>
      </c>
      <c r="C798" t="s">
        <v>2495</v>
      </c>
      <c r="D798" t="s">
        <v>1764</v>
      </c>
      <c r="E798" s="200" t="s">
        <v>1754</v>
      </c>
      <c r="F798">
        <v>796</v>
      </c>
    </row>
    <row r="799" spans="1:6" x14ac:dyDescent="0.25">
      <c r="A799" t="s">
        <v>79</v>
      </c>
      <c r="B799" s="199">
        <v>705.86</v>
      </c>
      <c r="C799" t="s">
        <v>2496</v>
      </c>
      <c r="D799" t="s">
        <v>1764</v>
      </c>
      <c r="E799" s="200" t="s">
        <v>1754</v>
      </c>
      <c r="F799">
        <v>797</v>
      </c>
    </row>
    <row r="800" spans="1:6" x14ac:dyDescent="0.25">
      <c r="A800" t="s">
        <v>471</v>
      </c>
      <c r="B800" s="199">
        <v>1578.32</v>
      </c>
      <c r="C800" t="s">
        <v>2497</v>
      </c>
      <c r="D800" t="s">
        <v>1764</v>
      </c>
      <c r="E800" s="200" t="s">
        <v>1756</v>
      </c>
      <c r="F800">
        <v>798</v>
      </c>
    </row>
    <row r="801" spans="1:6" x14ac:dyDescent="0.25">
      <c r="A801" t="s">
        <v>690</v>
      </c>
      <c r="B801" s="199">
        <v>2478.02</v>
      </c>
      <c r="C801" t="s">
        <v>2498</v>
      </c>
      <c r="D801" t="s">
        <v>1764</v>
      </c>
      <c r="E801" s="200" t="s">
        <v>1757</v>
      </c>
      <c r="F801">
        <v>799</v>
      </c>
    </row>
    <row r="802" spans="1:6" x14ac:dyDescent="0.25">
      <c r="A802" t="s">
        <v>577</v>
      </c>
      <c r="B802" s="199">
        <v>12508.57</v>
      </c>
      <c r="C802" t="s">
        <v>2499</v>
      </c>
      <c r="D802" t="s">
        <v>1764</v>
      </c>
      <c r="E802" s="200" t="s">
        <v>1756</v>
      </c>
      <c r="F802">
        <v>800</v>
      </c>
    </row>
    <row r="803" spans="1:6" x14ac:dyDescent="0.25">
      <c r="A803" t="s">
        <v>1503</v>
      </c>
      <c r="B803" s="199">
        <v>527.34</v>
      </c>
      <c r="C803" t="s">
        <v>2500</v>
      </c>
      <c r="D803" t="s">
        <v>1767</v>
      </c>
      <c r="E803" s="200" t="s">
        <v>1741</v>
      </c>
      <c r="F803">
        <v>801</v>
      </c>
    </row>
    <row r="804" spans="1:6" x14ac:dyDescent="0.25">
      <c r="A804" t="s">
        <v>587</v>
      </c>
      <c r="B804" s="199">
        <v>379.7</v>
      </c>
      <c r="C804" t="s">
        <v>2501</v>
      </c>
      <c r="D804" t="s">
        <v>1764</v>
      </c>
      <c r="E804" s="200" t="s">
        <v>1757</v>
      </c>
      <c r="F804">
        <v>802</v>
      </c>
    </row>
    <row r="805" spans="1:6" x14ac:dyDescent="0.25">
      <c r="A805" t="s">
        <v>118</v>
      </c>
      <c r="B805" s="199">
        <v>1464.7</v>
      </c>
      <c r="C805" t="s">
        <v>2502</v>
      </c>
      <c r="D805" t="s">
        <v>1764</v>
      </c>
      <c r="E805" s="200" t="s">
        <v>1754</v>
      </c>
      <c r="F805">
        <v>803</v>
      </c>
    </row>
    <row r="806" spans="1:6" x14ac:dyDescent="0.25">
      <c r="A806" t="s">
        <v>1008</v>
      </c>
      <c r="B806" s="199">
        <v>1391.53</v>
      </c>
      <c r="C806" t="s">
        <v>2503</v>
      </c>
      <c r="D806" t="s">
        <v>1764</v>
      </c>
      <c r="E806" s="200" t="s">
        <v>1760</v>
      </c>
      <c r="F806">
        <v>804</v>
      </c>
    </row>
    <row r="807" spans="1:6" x14ac:dyDescent="0.25">
      <c r="A807" t="s">
        <v>495</v>
      </c>
      <c r="B807" s="199">
        <v>9256.35</v>
      </c>
      <c r="C807" t="s">
        <v>2504</v>
      </c>
      <c r="D807" t="s">
        <v>1764</v>
      </c>
      <c r="E807" s="200" t="s">
        <v>1756</v>
      </c>
      <c r="F807">
        <v>805</v>
      </c>
    </row>
    <row r="808" spans="1:6" x14ac:dyDescent="0.25">
      <c r="A808" t="s">
        <v>378</v>
      </c>
      <c r="B808" s="199">
        <v>381.24</v>
      </c>
      <c r="C808" t="s">
        <v>2505</v>
      </c>
      <c r="D808" t="s">
        <v>1764</v>
      </c>
      <c r="E808" s="200" t="s">
        <v>1756</v>
      </c>
      <c r="F808">
        <v>806</v>
      </c>
    </row>
    <row r="809" spans="1:6" x14ac:dyDescent="0.25">
      <c r="A809" t="s">
        <v>199</v>
      </c>
      <c r="B809" s="199">
        <v>1459.35</v>
      </c>
      <c r="C809" t="s">
        <v>2506</v>
      </c>
      <c r="D809" t="s">
        <v>1764</v>
      </c>
      <c r="E809" s="200" t="s">
        <v>1754</v>
      </c>
      <c r="F809">
        <v>807</v>
      </c>
    </row>
    <row r="810" spans="1:6" x14ac:dyDescent="0.25">
      <c r="A810" t="s">
        <v>967</v>
      </c>
      <c r="B810" s="199">
        <v>8242.27</v>
      </c>
      <c r="C810" t="s">
        <v>2507</v>
      </c>
      <c r="D810" t="s">
        <v>1764</v>
      </c>
      <c r="E810" s="200" t="s">
        <v>1759</v>
      </c>
      <c r="F810">
        <v>808</v>
      </c>
    </row>
    <row r="811" spans="1:6" x14ac:dyDescent="0.25">
      <c r="A811" t="s">
        <v>54</v>
      </c>
      <c r="B811" s="199">
        <v>57.88</v>
      </c>
      <c r="C811" t="s">
        <v>2508</v>
      </c>
      <c r="D811" t="s">
        <v>1764</v>
      </c>
      <c r="E811" s="200" t="s">
        <v>1754</v>
      </c>
      <c r="F811">
        <v>809</v>
      </c>
    </row>
    <row r="812" spans="1:6" x14ac:dyDescent="0.25">
      <c r="A812" t="s">
        <v>470</v>
      </c>
      <c r="B812" s="199">
        <v>1578.32</v>
      </c>
      <c r="C812" t="s">
        <v>2509</v>
      </c>
      <c r="D812" t="s">
        <v>1764</v>
      </c>
      <c r="E812" s="200" t="s">
        <v>1756</v>
      </c>
      <c r="F812">
        <v>810</v>
      </c>
    </row>
    <row r="813" spans="1:6" x14ac:dyDescent="0.25">
      <c r="A813" t="s">
        <v>1707</v>
      </c>
      <c r="B813" s="199">
        <v>12508.57</v>
      </c>
      <c r="C813" t="s">
        <v>2510</v>
      </c>
      <c r="D813" t="s">
        <v>1764</v>
      </c>
      <c r="E813" s="200" t="s">
        <v>1756</v>
      </c>
      <c r="F813">
        <v>811</v>
      </c>
    </row>
    <row r="814" spans="1:6" x14ac:dyDescent="0.25">
      <c r="A814" t="s">
        <v>806</v>
      </c>
      <c r="B814" s="199">
        <v>2444.63</v>
      </c>
      <c r="C814" t="s">
        <v>2511</v>
      </c>
      <c r="D814" t="s">
        <v>1764</v>
      </c>
      <c r="E814" s="200" t="s">
        <v>1758</v>
      </c>
      <c r="F814">
        <v>812</v>
      </c>
    </row>
    <row r="815" spans="1:6" x14ac:dyDescent="0.25">
      <c r="A815" t="s">
        <v>75</v>
      </c>
      <c r="B815" s="199">
        <v>491.05</v>
      </c>
      <c r="C815" t="s">
        <v>2512</v>
      </c>
      <c r="D815" t="s">
        <v>1764</v>
      </c>
      <c r="E815" s="200" t="s">
        <v>1754</v>
      </c>
      <c r="F815">
        <v>813</v>
      </c>
    </row>
    <row r="816" spans="1:6" x14ac:dyDescent="0.25">
      <c r="A816" t="s">
        <v>481</v>
      </c>
      <c r="B816" s="199">
        <v>1782.63</v>
      </c>
      <c r="C816" t="s">
        <v>2513</v>
      </c>
      <c r="D816" t="s">
        <v>1764</v>
      </c>
      <c r="E816" s="200" t="s">
        <v>1756</v>
      </c>
      <c r="F816">
        <v>814</v>
      </c>
    </row>
    <row r="817" spans="1:6" x14ac:dyDescent="0.25">
      <c r="A817" t="s">
        <v>602</v>
      </c>
      <c r="B817" s="199">
        <v>1256.55</v>
      </c>
      <c r="C817" t="s">
        <v>2514</v>
      </c>
      <c r="D817" t="s">
        <v>1764</v>
      </c>
      <c r="E817" s="200" t="s">
        <v>1757</v>
      </c>
      <c r="F817">
        <v>815</v>
      </c>
    </row>
    <row r="818" spans="1:6" x14ac:dyDescent="0.25">
      <c r="A818" t="s">
        <v>157</v>
      </c>
      <c r="B818" s="199">
        <v>3376.2</v>
      </c>
      <c r="C818" t="s">
        <v>2515</v>
      </c>
      <c r="D818" t="s">
        <v>1764</v>
      </c>
      <c r="E818" s="200" t="s">
        <v>1754</v>
      </c>
      <c r="F818">
        <v>816</v>
      </c>
    </row>
    <row r="819" spans="1:6" x14ac:dyDescent="0.25">
      <c r="A819" t="s">
        <v>159</v>
      </c>
      <c r="B819" s="199">
        <v>6140.92</v>
      </c>
      <c r="C819" t="s">
        <v>2516</v>
      </c>
      <c r="D819" t="s">
        <v>1764</v>
      </c>
      <c r="E819" s="200" t="s">
        <v>1754</v>
      </c>
      <c r="F819">
        <v>817</v>
      </c>
    </row>
    <row r="820" spans="1:6" x14ac:dyDescent="0.25">
      <c r="A820" t="s">
        <v>961</v>
      </c>
      <c r="B820" s="199">
        <v>2284.36</v>
      </c>
      <c r="C820" t="s">
        <v>2517</v>
      </c>
      <c r="D820" t="s">
        <v>1764</v>
      </c>
      <c r="E820" s="200" t="s">
        <v>1759</v>
      </c>
      <c r="F820">
        <v>818</v>
      </c>
    </row>
    <row r="821" spans="1:6" x14ac:dyDescent="0.25">
      <c r="A821" t="s">
        <v>605</v>
      </c>
      <c r="B821" s="199">
        <v>1866.53</v>
      </c>
      <c r="C821" t="s">
        <v>2518</v>
      </c>
      <c r="D821" t="s">
        <v>1764</v>
      </c>
      <c r="E821" s="200" t="s">
        <v>1757</v>
      </c>
      <c r="F821">
        <v>819</v>
      </c>
    </row>
    <row r="822" spans="1:6" x14ac:dyDescent="0.25">
      <c r="A822" t="s">
        <v>878</v>
      </c>
      <c r="B822" s="199">
        <v>1180.31</v>
      </c>
      <c r="C822" t="s">
        <v>2519</v>
      </c>
      <c r="D822" t="s">
        <v>1764</v>
      </c>
      <c r="E822" s="200" t="s">
        <v>1758</v>
      </c>
      <c r="F822">
        <v>820</v>
      </c>
    </row>
    <row r="823" spans="1:6" x14ac:dyDescent="0.25">
      <c r="A823" t="s">
        <v>78</v>
      </c>
      <c r="B823" s="199">
        <v>705.86</v>
      </c>
      <c r="C823" t="s">
        <v>2520</v>
      </c>
      <c r="D823" t="s">
        <v>1764</v>
      </c>
      <c r="E823" s="200" t="s">
        <v>1754</v>
      </c>
      <c r="F823">
        <v>821</v>
      </c>
    </row>
    <row r="824" spans="1:6" x14ac:dyDescent="0.25">
      <c r="A824" t="s">
        <v>599</v>
      </c>
      <c r="B824" s="199">
        <v>720.53</v>
      </c>
      <c r="C824" t="s">
        <v>2521</v>
      </c>
      <c r="D824" t="s">
        <v>1764</v>
      </c>
      <c r="E824" s="200" t="s">
        <v>1757</v>
      </c>
      <c r="F824">
        <v>822</v>
      </c>
    </row>
    <row r="825" spans="1:6" x14ac:dyDescent="0.25">
      <c r="A825" t="s">
        <v>744</v>
      </c>
      <c r="B825" s="199">
        <v>5125.28</v>
      </c>
      <c r="C825" t="s">
        <v>2522</v>
      </c>
      <c r="D825" t="s">
        <v>1764</v>
      </c>
      <c r="E825" s="200" t="s">
        <v>1757</v>
      </c>
      <c r="F825">
        <v>823</v>
      </c>
    </row>
    <row r="826" spans="1:6" x14ac:dyDescent="0.25">
      <c r="A826" t="s">
        <v>1011</v>
      </c>
      <c r="B826" s="199">
        <v>2164.0300000000002</v>
      </c>
      <c r="C826" t="s">
        <v>2523</v>
      </c>
      <c r="D826" t="s">
        <v>1764</v>
      </c>
      <c r="E826" s="200" t="s">
        <v>1760</v>
      </c>
      <c r="F826">
        <v>824</v>
      </c>
    </row>
    <row r="827" spans="1:6" x14ac:dyDescent="0.25">
      <c r="A827" t="s">
        <v>377</v>
      </c>
      <c r="B827" s="199">
        <v>381.24</v>
      </c>
      <c r="C827" t="s">
        <v>2524</v>
      </c>
      <c r="D827" t="s">
        <v>1764</v>
      </c>
      <c r="E827" s="200" t="s">
        <v>1756</v>
      </c>
      <c r="F827">
        <v>825</v>
      </c>
    </row>
    <row r="828" spans="1:6" x14ac:dyDescent="0.25">
      <c r="A828" t="s">
        <v>881</v>
      </c>
      <c r="B828" s="199">
        <v>1546.26</v>
      </c>
      <c r="C828" t="s">
        <v>2525</v>
      </c>
      <c r="D828" t="s">
        <v>1764</v>
      </c>
      <c r="E828" s="200" t="s">
        <v>1758</v>
      </c>
      <c r="F828">
        <v>826</v>
      </c>
    </row>
    <row r="829" spans="1:6" x14ac:dyDescent="0.25">
      <c r="A829" t="s">
        <v>639</v>
      </c>
      <c r="B829" s="199">
        <v>1256.55</v>
      </c>
      <c r="C829" t="s">
        <v>2526</v>
      </c>
      <c r="D829" t="s">
        <v>1764</v>
      </c>
      <c r="E829" s="200" t="s">
        <v>1757</v>
      </c>
      <c r="F829">
        <v>827</v>
      </c>
    </row>
    <row r="830" spans="1:6" x14ac:dyDescent="0.25">
      <c r="A830" t="s">
        <v>937</v>
      </c>
      <c r="B830" s="199">
        <v>3456.5</v>
      </c>
      <c r="C830" t="s">
        <v>2527</v>
      </c>
      <c r="D830" t="s">
        <v>1764</v>
      </c>
      <c r="E830" s="200" t="s">
        <v>1759</v>
      </c>
      <c r="F830">
        <v>828</v>
      </c>
    </row>
    <row r="831" spans="1:6" x14ac:dyDescent="0.25">
      <c r="A831" t="s">
        <v>545</v>
      </c>
      <c r="B831" s="199">
        <v>12444.98</v>
      </c>
      <c r="C831" t="s">
        <v>2528</v>
      </c>
      <c r="D831" t="s">
        <v>1764</v>
      </c>
      <c r="E831" s="200" t="s">
        <v>1756</v>
      </c>
      <c r="F831">
        <v>829</v>
      </c>
    </row>
    <row r="832" spans="1:6" x14ac:dyDescent="0.25">
      <c r="A832" t="s">
        <v>403</v>
      </c>
      <c r="B832" s="199">
        <v>213.5</v>
      </c>
      <c r="C832" t="s">
        <v>2529</v>
      </c>
      <c r="D832" t="s">
        <v>1764</v>
      </c>
      <c r="E832" s="200" t="s">
        <v>1756</v>
      </c>
      <c r="F832">
        <v>830</v>
      </c>
    </row>
    <row r="833" spans="1:6" x14ac:dyDescent="0.25">
      <c r="A833" t="s">
        <v>630</v>
      </c>
      <c r="B833" s="199">
        <v>486.45</v>
      </c>
      <c r="C833" t="s">
        <v>2530</v>
      </c>
      <c r="D833" t="s">
        <v>1764</v>
      </c>
      <c r="E833" s="200" t="s">
        <v>1757</v>
      </c>
      <c r="F833">
        <v>831</v>
      </c>
    </row>
    <row r="834" spans="1:6" x14ac:dyDescent="0.25">
      <c r="A834" t="s">
        <v>480</v>
      </c>
      <c r="B834" s="199">
        <v>1782.63</v>
      </c>
      <c r="C834" t="s">
        <v>2531</v>
      </c>
      <c r="D834" t="s">
        <v>1764</v>
      </c>
      <c r="E834" s="200" t="s">
        <v>1756</v>
      </c>
      <c r="F834">
        <v>832</v>
      </c>
    </row>
    <row r="835" spans="1:6" x14ac:dyDescent="0.25">
      <c r="A835" t="s">
        <v>474</v>
      </c>
      <c r="B835" s="199">
        <v>1622.53</v>
      </c>
      <c r="C835" t="s">
        <v>2532</v>
      </c>
      <c r="D835" t="s">
        <v>1764</v>
      </c>
      <c r="E835" s="200" t="s">
        <v>1756</v>
      </c>
      <c r="F835">
        <v>833</v>
      </c>
    </row>
    <row r="836" spans="1:6" x14ac:dyDescent="0.25">
      <c r="A836" t="s">
        <v>681</v>
      </c>
      <c r="B836" s="199">
        <v>2537.48</v>
      </c>
      <c r="C836" t="s">
        <v>2533</v>
      </c>
      <c r="D836" t="s">
        <v>1764</v>
      </c>
      <c r="E836" s="200" t="s">
        <v>1757</v>
      </c>
      <c r="F836">
        <v>834</v>
      </c>
    </row>
    <row r="837" spans="1:6" x14ac:dyDescent="0.25">
      <c r="A837" t="s">
        <v>887</v>
      </c>
      <c r="B837" s="199">
        <v>2627.45</v>
      </c>
      <c r="C837" t="s">
        <v>2534</v>
      </c>
      <c r="D837" t="s">
        <v>1764</v>
      </c>
      <c r="E837" s="200" t="s">
        <v>1758</v>
      </c>
      <c r="F837">
        <v>835</v>
      </c>
    </row>
    <row r="838" spans="1:6" x14ac:dyDescent="0.25">
      <c r="A838" t="s">
        <v>207</v>
      </c>
      <c r="B838" s="199">
        <v>4760.8599999999997</v>
      </c>
      <c r="C838" t="s">
        <v>2535</v>
      </c>
      <c r="D838" t="s">
        <v>1764</v>
      </c>
      <c r="E838" s="200" t="s">
        <v>1754</v>
      </c>
      <c r="F838">
        <v>836</v>
      </c>
    </row>
    <row r="839" spans="1:6" x14ac:dyDescent="0.25">
      <c r="A839" t="s">
        <v>998</v>
      </c>
      <c r="B839" s="199">
        <v>21867.87</v>
      </c>
      <c r="C839" t="s">
        <v>2536</v>
      </c>
      <c r="D839" t="s">
        <v>1764</v>
      </c>
      <c r="E839" s="200" t="s">
        <v>1759</v>
      </c>
      <c r="F839">
        <v>837</v>
      </c>
    </row>
    <row r="840" spans="1:6" x14ac:dyDescent="0.25">
      <c r="A840" t="s">
        <v>50</v>
      </c>
      <c r="B840" s="199">
        <v>57.88</v>
      </c>
      <c r="C840" t="s">
        <v>2537</v>
      </c>
      <c r="D840" t="s">
        <v>1764</v>
      </c>
      <c r="E840" s="200" t="s">
        <v>1754</v>
      </c>
      <c r="F840">
        <v>838</v>
      </c>
    </row>
    <row r="841" spans="1:6" x14ac:dyDescent="0.25">
      <c r="A841" t="s">
        <v>809</v>
      </c>
      <c r="B841" s="199">
        <v>3733.58</v>
      </c>
      <c r="C841" t="s">
        <v>2538</v>
      </c>
      <c r="D841" t="s">
        <v>1764</v>
      </c>
      <c r="E841" s="200" t="s">
        <v>1758</v>
      </c>
      <c r="F841">
        <v>839</v>
      </c>
    </row>
    <row r="842" spans="1:6" x14ac:dyDescent="0.25">
      <c r="A842" t="s">
        <v>1703</v>
      </c>
      <c r="B842" s="199">
        <v>9777.8799999999992</v>
      </c>
      <c r="C842" t="s">
        <v>2539</v>
      </c>
      <c r="D842" t="s">
        <v>1764</v>
      </c>
      <c r="E842" s="200" t="s">
        <v>1759</v>
      </c>
      <c r="F842">
        <v>840</v>
      </c>
    </row>
    <row r="843" spans="1:6" x14ac:dyDescent="0.25">
      <c r="A843" t="s">
        <v>758</v>
      </c>
      <c r="B843" s="199">
        <v>503.31</v>
      </c>
      <c r="C843" t="s">
        <v>2540</v>
      </c>
      <c r="D843" t="s">
        <v>1764</v>
      </c>
      <c r="E843" s="200" t="s">
        <v>1758</v>
      </c>
      <c r="F843">
        <v>841</v>
      </c>
    </row>
    <row r="844" spans="1:6" x14ac:dyDescent="0.25">
      <c r="A844" t="s">
        <v>141</v>
      </c>
      <c r="B844" s="199">
        <v>526.87</v>
      </c>
      <c r="C844" t="s">
        <v>2541</v>
      </c>
      <c r="D844" t="s">
        <v>1764</v>
      </c>
      <c r="E844" s="200" t="s">
        <v>1754</v>
      </c>
      <c r="F844">
        <v>842</v>
      </c>
    </row>
    <row r="845" spans="1:6" x14ac:dyDescent="0.25">
      <c r="A845" t="s">
        <v>535</v>
      </c>
      <c r="B845" s="199">
        <v>3646.12</v>
      </c>
      <c r="C845" t="s">
        <v>2542</v>
      </c>
      <c r="D845" t="s">
        <v>1764</v>
      </c>
      <c r="E845" s="200" t="s">
        <v>1756</v>
      </c>
      <c r="F845">
        <v>843</v>
      </c>
    </row>
    <row r="846" spans="1:6" x14ac:dyDescent="0.25">
      <c r="A846" t="s">
        <v>940</v>
      </c>
      <c r="B846" s="199">
        <v>4287.7299999999996</v>
      </c>
      <c r="C846" t="s">
        <v>2543</v>
      </c>
      <c r="D846" t="s">
        <v>1764</v>
      </c>
      <c r="E846" s="200" t="s">
        <v>1759</v>
      </c>
      <c r="F846">
        <v>844</v>
      </c>
    </row>
    <row r="847" spans="1:6" x14ac:dyDescent="0.25">
      <c r="A847" t="s">
        <v>807</v>
      </c>
      <c r="B847" s="199">
        <v>2444.63</v>
      </c>
      <c r="C847" t="s">
        <v>2544</v>
      </c>
      <c r="D847" t="s">
        <v>1764</v>
      </c>
      <c r="E847" s="200" t="s">
        <v>1758</v>
      </c>
      <c r="F847">
        <v>845</v>
      </c>
    </row>
    <row r="848" spans="1:6" x14ac:dyDescent="0.25">
      <c r="A848" t="s">
        <v>1026</v>
      </c>
      <c r="B848" s="199">
        <v>10401.030000000001</v>
      </c>
      <c r="C848" t="s">
        <v>2545</v>
      </c>
      <c r="D848" t="s">
        <v>1764</v>
      </c>
      <c r="E848" s="200" t="s">
        <v>1760</v>
      </c>
      <c r="F848">
        <v>846</v>
      </c>
    </row>
    <row r="849" spans="1:6" x14ac:dyDescent="0.25">
      <c r="A849" t="s">
        <v>687</v>
      </c>
      <c r="B849" s="199">
        <v>2917.2</v>
      </c>
      <c r="C849" t="s">
        <v>2546</v>
      </c>
      <c r="D849" t="s">
        <v>1764</v>
      </c>
      <c r="E849" s="200" t="s">
        <v>1757</v>
      </c>
      <c r="F849">
        <v>847</v>
      </c>
    </row>
    <row r="850" spans="1:6" x14ac:dyDescent="0.25">
      <c r="A850" t="s">
        <v>536</v>
      </c>
      <c r="B850" s="199">
        <v>3646.12</v>
      </c>
      <c r="C850" t="s">
        <v>2547</v>
      </c>
      <c r="D850" t="s">
        <v>1764</v>
      </c>
      <c r="E850" s="200" t="s">
        <v>1756</v>
      </c>
      <c r="F850">
        <v>848</v>
      </c>
    </row>
    <row r="851" spans="1:6" x14ac:dyDescent="0.25">
      <c r="A851" t="s">
        <v>890</v>
      </c>
      <c r="B851" s="199">
        <v>4265.25</v>
      </c>
      <c r="C851" t="s">
        <v>2548</v>
      </c>
      <c r="D851" t="s">
        <v>1764</v>
      </c>
      <c r="E851" s="200" t="s">
        <v>1758</v>
      </c>
      <c r="F851">
        <v>849</v>
      </c>
    </row>
    <row r="852" spans="1:6" x14ac:dyDescent="0.25">
      <c r="A852" t="s">
        <v>872</v>
      </c>
      <c r="B852" s="199">
        <v>935.55</v>
      </c>
      <c r="C852" t="s">
        <v>2549</v>
      </c>
      <c r="D852" t="s">
        <v>1764</v>
      </c>
      <c r="E852" s="200" t="s">
        <v>1758</v>
      </c>
      <c r="F852">
        <v>850</v>
      </c>
    </row>
    <row r="853" spans="1:6" x14ac:dyDescent="0.25">
      <c r="A853" t="s">
        <v>575</v>
      </c>
      <c r="B853" s="199">
        <v>6989.83</v>
      </c>
      <c r="C853" t="s">
        <v>2550</v>
      </c>
      <c r="D853" t="s">
        <v>1764</v>
      </c>
      <c r="E853" s="200" t="s">
        <v>1756</v>
      </c>
      <c r="F853">
        <v>851</v>
      </c>
    </row>
    <row r="854" spans="1:6" x14ac:dyDescent="0.25">
      <c r="A854" t="s">
        <v>205</v>
      </c>
      <c r="B854" s="199">
        <v>2577.12</v>
      </c>
      <c r="C854" t="s">
        <v>2551</v>
      </c>
      <c r="D854" t="s">
        <v>1764</v>
      </c>
      <c r="E854" s="200" t="s">
        <v>1754</v>
      </c>
      <c r="F854">
        <v>852</v>
      </c>
    </row>
    <row r="855" spans="1:6" x14ac:dyDescent="0.25">
      <c r="A855" t="s">
        <v>589</v>
      </c>
      <c r="B855" s="199">
        <v>379.7</v>
      </c>
      <c r="C855" t="s">
        <v>2552</v>
      </c>
      <c r="D855" t="s">
        <v>1764</v>
      </c>
      <c r="E855" s="200" t="s">
        <v>1757</v>
      </c>
      <c r="F855">
        <v>853</v>
      </c>
    </row>
    <row r="856" spans="1:6" x14ac:dyDescent="0.25">
      <c r="A856" t="s">
        <v>580</v>
      </c>
      <c r="B856" s="199">
        <v>24887.98</v>
      </c>
      <c r="C856" t="s">
        <v>2553</v>
      </c>
      <c r="D856" t="s">
        <v>1764</v>
      </c>
      <c r="E856" s="200" t="s">
        <v>1756</v>
      </c>
      <c r="F856">
        <v>854</v>
      </c>
    </row>
    <row r="857" spans="1:6" x14ac:dyDescent="0.25">
      <c r="A857" t="s">
        <v>160</v>
      </c>
      <c r="B857" s="199">
        <v>6140.92</v>
      </c>
      <c r="C857" t="s">
        <v>2554</v>
      </c>
      <c r="D857" t="s">
        <v>1764</v>
      </c>
      <c r="E857" s="200" t="s">
        <v>1754</v>
      </c>
      <c r="F857">
        <v>855</v>
      </c>
    </row>
    <row r="858" spans="1:6" x14ac:dyDescent="0.25">
      <c r="A858" t="s">
        <v>1227</v>
      </c>
      <c r="B858" s="199">
        <v>9300.57</v>
      </c>
      <c r="C858" t="s">
        <v>2555</v>
      </c>
      <c r="D858" t="s">
        <v>1764</v>
      </c>
      <c r="E858" s="200" t="s">
        <v>1729</v>
      </c>
      <c r="F858">
        <v>856</v>
      </c>
    </row>
    <row r="859" spans="1:6" x14ac:dyDescent="0.25">
      <c r="A859" t="s">
        <v>697</v>
      </c>
      <c r="B859" s="199">
        <v>4667.83</v>
      </c>
      <c r="C859" t="s">
        <v>2556</v>
      </c>
      <c r="D859" t="s">
        <v>1764</v>
      </c>
      <c r="E859" s="200" t="s">
        <v>1757</v>
      </c>
      <c r="F859">
        <v>857</v>
      </c>
    </row>
    <row r="860" spans="1:6" x14ac:dyDescent="0.25">
      <c r="A860" t="s">
        <v>142</v>
      </c>
      <c r="B860" s="199">
        <v>526.87</v>
      </c>
      <c r="C860" t="s">
        <v>2557</v>
      </c>
      <c r="D860" t="s">
        <v>1764</v>
      </c>
      <c r="E860" s="200" t="s">
        <v>1754</v>
      </c>
      <c r="F860">
        <v>858</v>
      </c>
    </row>
    <row r="861" spans="1:6" x14ac:dyDescent="0.25">
      <c r="A861" t="s">
        <v>686</v>
      </c>
      <c r="B861" s="199">
        <v>2917.2</v>
      </c>
      <c r="C861" t="s">
        <v>2558</v>
      </c>
      <c r="D861" t="s">
        <v>1764</v>
      </c>
      <c r="E861" s="200" t="s">
        <v>1757</v>
      </c>
      <c r="F861">
        <v>859</v>
      </c>
    </row>
    <row r="862" spans="1:6" x14ac:dyDescent="0.25">
      <c r="A862" t="s">
        <v>468</v>
      </c>
      <c r="B862" s="199">
        <v>1561.54</v>
      </c>
      <c r="C862" t="s">
        <v>2559</v>
      </c>
      <c r="D862" t="s">
        <v>1764</v>
      </c>
      <c r="E862" s="200" t="s">
        <v>1756</v>
      </c>
      <c r="F862">
        <v>860</v>
      </c>
    </row>
    <row r="863" spans="1:6" x14ac:dyDescent="0.25">
      <c r="A863" t="s">
        <v>586</v>
      </c>
      <c r="B863" s="199">
        <v>379.7</v>
      </c>
      <c r="C863" t="s">
        <v>2560</v>
      </c>
      <c r="D863" t="s">
        <v>1764</v>
      </c>
      <c r="E863" s="200" t="s">
        <v>1757</v>
      </c>
      <c r="F863">
        <v>861</v>
      </c>
    </row>
    <row r="864" spans="1:6" x14ac:dyDescent="0.25">
      <c r="A864" t="s">
        <v>467</v>
      </c>
      <c r="B864" s="199">
        <v>1561.54</v>
      </c>
      <c r="C864" t="s">
        <v>2561</v>
      </c>
      <c r="D864" t="s">
        <v>1764</v>
      </c>
      <c r="E864" s="200" t="s">
        <v>1756</v>
      </c>
      <c r="F864">
        <v>862</v>
      </c>
    </row>
    <row r="865" spans="1:6" x14ac:dyDescent="0.25">
      <c r="A865" t="s">
        <v>677</v>
      </c>
      <c r="B865" s="199">
        <v>2500.89</v>
      </c>
      <c r="C865" t="s">
        <v>2562</v>
      </c>
      <c r="D865" t="s">
        <v>1764</v>
      </c>
      <c r="E865" s="200" t="s">
        <v>1757</v>
      </c>
      <c r="F865">
        <v>863</v>
      </c>
    </row>
    <row r="866" spans="1:6" x14ac:dyDescent="0.25">
      <c r="A866" t="s">
        <v>633</v>
      </c>
      <c r="B866" s="199">
        <v>720.53</v>
      </c>
      <c r="C866" t="s">
        <v>2563</v>
      </c>
      <c r="D866" t="s">
        <v>1764</v>
      </c>
      <c r="E866" s="200" t="s">
        <v>1757</v>
      </c>
      <c r="F866">
        <v>864</v>
      </c>
    </row>
    <row r="867" spans="1:6" x14ac:dyDescent="0.25">
      <c r="A867" t="s">
        <v>1007</v>
      </c>
      <c r="B867" s="199">
        <v>1391.53</v>
      </c>
      <c r="C867" t="s">
        <v>2564</v>
      </c>
      <c r="D867" t="s">
        <v>1764</v>
      </c>
      <c r="E867" s="200" t="s">
        <v>1760</v>
      </c>
      <c r="F867">
        <v>865</v>
      </c>
    </row>
    <row r="868" spans="1:6" x14ac:dyDescent="0.25">
      <c r="A868" t="s">
        <v>682</v>
      </c>
      <c r="B868" s="199">
        <v>2537.48</v>
      </c>
      <c r="C868" t="s">
        <v>2565</v>
      </c>
      <c r="D868" t="s">
        <v>1764</v>
      </c>
      <c r="E868" s="200" t="s">
        <v>1757</v>
      </c>
      <c r="F868">
        <v>866</v>
      </c>
    </row>
    <row r="869" spans="1:6" x14ac:dyDescent="0.25">
      <c r="A869" t="s">
        <v>541</v>
      </c>
      <c r="B869" s="199">
        <v>6883.56</v>
      </c>
      <c r="C869" t="s">
        <v>2566</v>
      </c>
      <c r="D869" t="s">
        <v>1764</v>
      </c>
      <c r="E869" s="200" t="s">
        <v>1756</v>
      </c>
      <c r="F869">
        <v>867</v>
      </c>
    </row>
    <row r="870" spans="1:6" x14ac:dyDescent="0.25">
      <c r="A870" t="s">
        <v>523</v>
      </c>
      <c r="B870" s="199">
        <v>2124.2199999999998</v>
      </c>
      <c r="C870" t="s">
        <v>2567</v>
      </c>
      <c r="D870" t="s">
        <v>1764</v>
      </c>
      <c r="E870" s="200" t="s">
        <v>1756</v>
      </c>
      <c r="F870">
        <v>868</v>
      </c>
    </row>
    <row r="871" spans="1:6" x14ac:dyDescent="0.25">
      <c r="A871" t="s">
        <v>609</v>
      </c>
      <c r="B871" s="199">
        <v>317.19</v>
      </c>
      <c r="C871" t="s">
        <v>2568</v>
      </c>
      <c r="D871" t="s">
        <v>1764</v>
      </c>
      <c r="E871" s="200" t="s">
        <v>1757</v>
      </c>
      <c r="F871">
        <v>869</v>
      </c>
    </row>
    <row r="872" spans="1:6" x14ac:dyDescent="0.25">
      <c r="A872" t="s">
        <v>691</v>
      </c>
      <c r="B872" s="199">
        <v>2478.02</v>
      </c>
      <c r="C872" t="s">
        <v>2569</v>
      </c>
      <c r="D872" t="s">
        <v>1764</v>
      </c>
      <c r="E872" s="200" t="s">
        <v>1757</v>
      </c>
      <c r="F872">
        <v>870</v>
      </c>
    </row>
    <row r="873" spans="1:6" x14ac:dyDescent="0.25">
      <c r="A873" t="s">
        <v>698</v>
      </c>
      <c r="B873" s="199">
        <v>4667.83</v>
      </c>
      <c r="C873" t="s">
        <v>2570</v>
      </c>
      <c r="D873" t="s">
        <v>1764</v>
      </c>
      <c r="E873" s="200" t="s">
        <v>1757</v>
      </c>
      <c r="F873">
        <v>871</v>
      </c>
    </row>
    <row r="874" spans="1:6" x14ac:dyDescent="0.25">
      <c r="A874" t="s">
        <v>483</v>
      </c>
      <c r="B874" s="199">
        <v>1874.14</v>
      </c>
      <c r="C874" t="s">
        <v>2571</v>
      </c>
      <c r="D874" t="s">
        <v>1764</v>
      </c>
      <c r="E874" s="200" t="s">
        <v>1756</v>
      </c>
      <c r="F874">
        <v>872</v>
      </c>
    </row>
    <row r="875" spans="1:6" x14ac:dyDescent="0.25">
      <c r="A875" t="s">
        <v>542</v>
      </c>
      <c r="B875" s="199">
        <v>6883.56</v>
      </c>
      <c r="C875" t="s">
        <v>2572</v>
      </c>
      <c r="D875" t="s">
        <v>1764</v>
      </c>
      <c r="E875" s="200" t="s">
        <v>1756</v>
      </c>
      <c r="F875">
        <v>873</v>
      </c>
    </row>
    <row r="876" spans="1:6" x14ac:dyDescent="0.25">
      <c r="A876" t="s">
        <v>409</v>
      </c>
      <c r="B876" s="199">
        <v>381.24</v>
      </c>
      <c r="C876" t="s">
        <v>2573</v>
      </c>
      <c r="D876" t="s">
        <v>1764</v>
      </c>
      <c r="E876" s="200" t="s">
        <v>1756</v>
      </c>
      <c r="F876">
        <v>874</v>
      </c>
    </row>
    <row r="877" spans="1:6" x14ac:dyDescent="0.25">
      <c r="A877" t="s">
        <v>939</v>
      </c>
      <c r="B877" s="199">
        <v>4287.7299999999996</v>
      </c>
      <c r="C877" t="s">
        <v>2574</v>
      </c>
      <c r="D877" t="s">
        <v>1764</v>
      </c>
      <c r="E877" s="200" t="s">
        <v>1759</v>
      </c>
      <c r="F877">
        <v>875</v>
      </c>
    </row>
    <row r="878" spans="1:6" x14ac:dyDescent="0.25">
      <c r="A878" t="s">
        <v>922</v>
      </c>
      <c r="B878" s="199">
        <v>1103.06</v>
      </c>
      <c r="C878" t="s">
        <v>2575</v>
      </c>
      <c r="D878" t="s">
        <v>1764</v>
      </c>
      <c r="E878" s="200" t="s">
        <v>1759</v>
      </c>
      <c r="F878">
        <v>876</v>
      </c>
    </row>
    <row r="879" spans="1:6" x14ac:dyDescent="0.25">
      <c r="A879" t="s">
        <v>701</v>
      </c>
      <c r="B879" s="199">
        <v>7432.5</v>
      </c>
      <c r="C879" t="s">
        <v>2576</v>
      </c>
      <c r="D879" t="s">
        <v>1764</v>
      </c>
      <c r="E879" s="200" t="s">
        <v>1757</v>
      </c>
      <c r="F879">
        <v>877</v>
      </c>
    </row>
    <row r="880" spans="1:6" x14ac:dyDescent="0.25">
      <c r="A880" t="s">
        <v>1025</v>
      </c>
      <c r="B880" s="199">
        <v>10401.030000000001</v>
      </c>
      <c r="C880" t="s">
        <v>2577</v>
      </c>
      <c r="D880" t="s">
        <v>1764</v>
      </c>
      <c r="E880" s="200" t="s">
        <v>1760</v>
      </c>
      <c r="F880">
        <v>878</v>
      </c>
    </row>
    <row r="881" spans="1:6" x14ac:dyDescent="0.25">
      <c r="A881" t="s">
        <v>566</v>
      </c>
      <c r="B881" s="199">
        <v>3309.56</v>
      </c>
      <c r="C881" t="s">
        <v>2578</v>
      </c>
      <c r="D881" t="s">
        <v>1764</v>
      </c>
      <c r="E881" s="200" t="s">
        <v>1756</v>
      </c>
      <c r="F881">
        <v>879</v>
      </c>
    </row>
    <row r="882" spans="1:6" x14ac:dyDescent="0.25">
      <c r="A882" t="s">
        <v>971</v>
      </c>
      <c r="B882" s="199">
        <v>17004.52</v>
      </c>
      <c r="C882" t="s">
        <v>2579</v>
      </c>
      <c r="D882" t="s">
        <v>1764</v>
      </c>
      <c r="E882" s="200" t="s">
        <v>1759</v>
      </c>
      <c r="F882">
        <v>880</v>
      </c>
    </row>
    <row r="883" spans="1:6" x14ac:dyDescent="0.25">
      <c r="A883" t="s">
        <v>475</v>
      </c>
      <c r="B883" s="199">
        <v>1622.53</v>
      </c>
      <c r="C883" t="s">
        <v>2580</v>
      </c>
      <c r="D883" t="s">
        <v>1764</v>
      </c>
      <c r="E883" s="200" t="s">
        <v>1756</v>
      </c>
      <c r="F883">
        <v>881</v>
      </c>
    </row>
    <row r="884" spans="1:6" x14ac:dyDescent="0.25">
      <c r="A884" t="s">
        <v>729</v>
      </c>
      <c r="B884" s="199">
        <v>4440.59</v>
      </c>
      <c r="C884" t="s">
        <v>2581</v>
      </c>
      <c r="D884" t="s">
        <v>1764</v>
      </c>
      <c r="E884" s="200" t="s">
        <v>1757</v>
      </c>
      <c r="F884">
        <v>882</v>
      </c>
    </row>
    <row r="885" spans="1:6" x14ac:dyDescent="0.25">
      <c r="A885" t="s">
        <v>693</v>
      </c>
      <c r="B885" s="199">
        <v>3597.33</v>
      </c>
      <c r="C885" t="s">
        <v>2582</v>
      </c>
      <c r="D885" t="s">
        <v>1764</v>
      </c>
      <c r="E885" s="200" t="s">
        <v>1757</v>
      </c>
      <c r="F885">
        <v>883</v>
      </c>
    </row>
    <row r="886" spans="1:6" x14ac:dyDescent="0.25">
      <c r="A886" t="s">
        <v>1033</v>
      </c>
      <c r="B886" s="199">
        <v>16331.96</v>
      </c>
      <c r="C886" t="s">
        <v>2583</v>
      </c>
      <c r="D886" t="s">
        <v>1764</v>
      </c>
      <c r="E886" s="200" t="s">
        <v>1760</v>
      </c>
      <c r="F886">
        <v>884</v>
      </c>
    </row>
    <row r="887" spans="1:6" x14ac:dyDescent="0.25">
      <c r="A887" t="s">
        <v>762</v>
      </c>
      <c r="B887" s="199">
        <v>638.36</v>
      </c>
      <c r="C887" t="s">
        <v>2584</v>
      </c>
      <c r="D887" t="s">
        <v>1764</v>
      </c>
      <c r="E887" s="200" t="s">
        <v>1758</v>
      </c>
      <c r="F887">
        <v>885</v>
      </c>
    </row>
    <row r="888" spans="1:6" x14ac:dyDescent="0.25">
      <c r="A888" t="s">
        <v>946</v>
      </c>
      <c r="B888" s="199">
        <v>17840.12</v>
      </c>
      <c r="C888" t="s">
        <v>2585</v>
      </c>
      <c r="D888" t="s">
        <v>1764</v>
      </c>
      <c r="E888" s="200" t="s">
        <v>1759</v>
      </c>
      <c r="F888">
        <v>886</v>
      </c>
    </row>
    <row r="889" spans="1:6" x14ac:dyDescent="0.25">
      <c r="A889" t="s">
        <v>738</v>
      </c>
      <c r="B889" s="199">
        <v>3760.5</v>
      </c>
      <c r="C889" t="s">
        <v>2586</v>
      </c>
      <c r="D889" t="s">
        <v>1764</v>
      </c>
      <c r="E889" s="200" t="s">
        <v>1757</v>
      </c>
      <c r="F889">
        <v>887</v>
      </c>
    </row>
    <row r="890" spans="1:6" x14ac:dyDescent="0.25">
      <c r="A890" t="s">
        <v>579</v>
      </c>
      <c r="B890" s="199">
        <v>24887.98</v>
      </c>
      <c r="C890" t="s">
        <v>2587</v>
      </c>
      <c r="D890" t="s">
        <v>1764</v>
      </c>
      <c r="E890" s="200" t="s">
        <v>1756</v>
      </c>
      <c r="F890">
        <v>888</v>
      </c>
    </row>
    <row r="891" spans="1:6" x14ac:dyDescent="0.25">
      <c r="A891" t="s">
        <v>1661</v>
      </c>
      <c r="B891" s="199">
        <v>246.93</v>
      </c>
      <c r="C891" t="s">
        <v>2588</v>
      </c>
      <c r="D891" t="s">
        <v>2589</v>
      </c>
      <c r="E891" s="200" t="s">
        <v>1749</v>
      </c>
      <c r="F891">
        <v>889</v>
      </c>
    </row>
    <row r="892" spans="1:6" x14ac:dyDescent="0.25">
      <c r="A892" t="s">
        <v>1662</v>
      </c>
      <c r="B892" s="199">
        <v>298.69</v>
      </c>
      <c r="C892" t="s">
        <v>2590</v>
      </c>
      <c r="D892" t="s">
        <v>2589</v>
      </c>
      <c r="E892" s="200" t="s">
        <v>1749</v>
      </c>
      <c r="F892">
        <v>890</v>
      </c>
    </row>
    <row r="893" spans="1:6" x14ac:dyDescent="0.25">
      <c r="A893" t="s">
        <v>1663</v>
      </c>
      <c r="B893" s="199">
        <v>298.69</v>
      </c>
      <c r="C893" t="s">
        <v>2591</v>
      </c>
      <c r="D893" t="s">
        <v>2589</v>
      </c>
      <c r="E893" s="200" t="s">
        <v>1749</v>
      </c>
      <c r="F893">
        <v>891</v>
      </c>
    </row>
    <row r="894" spans="1:6" x14ac:dyDescent="0.25">
      <c r="A894" t="s">
        <v>1666</v>
      </c>
      <c r="B894" s="199">
        <v>427.41</v>
      </c>
      <c r="C894" t="s">
        <v>2592</v>
      </c>
      <c r="D894" t="s">
        <v>2589</v>
      </c>
      <c r="E894" s="200" t="s">
        <v>1749</v>
      </c>
      <c r="F894">
        <v>892</v>
      </c>
    </row>
    <row r="895" spans="1:6" x14ac:dyDescent="0.25">
      <c r="A895" t="s">
        <v>1667</v>
      </c>
      <c r="B895" s="199">
        <v>503.67</v>
      </c>
      <c r="C895" t="s">
        <v>2593</v>
      </c>
      <c r="D895" t="s">
        <v>2589</v>
      </c>
      <c r="E895" s="200" t="s">
        <v>1749</v>
      </c>
      <c r="F895">
        <v>893</v>
      </c>
    </row>
    <row r="896" spans="1:6" x14ac:dyDescent="0.25">
      <c r="A896" t="s">
        <v>1668</v>
      </c>
      <c r="B896" s="199">
        <v>602.98</v>
      </c>
      <c r="C896" t="s">
        <v>2594</v>
      </c>
      <c r="D896" t="s">
        <v>2589</v>
      </c>
      <c r="E896" s="200" t="s">
        <v>1749</v>
      </c>
      <c r="F896">
        <v>894</v>
      </c>
    </row>
    <row r="897" spans="1:6" x14ac:dyDescent="0.25">
      <c r="A897" t="s">
        <v>1669</v>
      </c>
      <c r="B897" s="199">
        <v>606.58000000000004</v>
      </c>
      <c r="C897" t="s">
        <v>2595</v>
      </c>
      <c r="D897" t="s">
        <v>2589</v>
      </c>
      <c r="E897" s="200" t="s">
        <v>1749</v>
      </c>
      <c r="F897">
        <v>895</v>
      </c>
    </row>
    <row r="898" spans="1:6" x14ac:dyDescent="0.25">
      <c r="A898" t="s">
        <v>1670</v>
      </c>
      <c r="B898" s="199">
        <v>1499</v>
      </c>
      <c r="C898" t="s">
        <v>2596</v>
      </c>
      <c r="D898" t="s">
        <v>2589</v>
      </c>
      <c r="E898" s="200" t="s">
        <v>1749</v>
      </c>
      <c r="F898">
        <v>896</v>
      </c>
    </row>
    <row r="899" spans="1:6" x14ac:dyDescent="0.25">
      <c r="A899" t="s">
        <v>1671</v>
      </c>
      <c r="B899" s="199">
        <v>27384.44</v>
      </c>
      <c r="C899" t="s">
        <v>2604</v>
      </c>
      <c r="D899" t="s">
        <v>2589</v>
      </c>
      <c r="E899" s="200" t="s">
        <v>1749</v>
      </c>
      <c r="F899">
        <v>897</v>
      </c>
    </row>
    <row r="900" spans="1:6" x14ac:dyDescent="0.25">
      <c r="A900" t="s">
        <v>135</v>
      </c>
      <c r="B900" s="199">
        <v>668.67</v>
      </c>
      <c r="C900" t="s">
        <v>2606</v>
      </c>
      <c r="D900" t="s">
        <v>1764</v>
      </c>
      <c r="E900" s="200" t="s">
        <v>1754</v>
      </c>
      <c r="F900">
        <v>898</v>
      </c>
    </row>
    <row r="901" spans="1:6" x14ac:dyDescent="0.25">
      <c r="A901" t="s">
        <v>995</v>
      </c>
      <c r="B901" s="199">
        <v>17083.5</v>
      </c>
      <c r="C901" t="s">
        <v>2607</v>
      </c>
      <c r="D901" t="s">
        <v>1764</v>
      </c>
      <c r="E901" s="200" t="s">
        <v>1759</v>
      </c>
      <c r="F901">
        <v>899</v>
      </c>
    </row>
    <row r="902" spans="1:6" x14ac:dyDescent="0.25">
      <c r="A902" t="s">
        <v>737</v>
      </c>
      <c r="B902" s="199">
        <v>3760.5</v>
      </c>
      <c r="C902" t="s">
        <v>2608</v>
      </c>
      <c r="D902" t="s">
        <v>1764</v>
      </c>
      <c r="E902" s="200" t="s">
        <v>1757</v>
      </c>
      <c r="F902">
        <v>900</v>
      </c>
    </row>
    <row r="903" spans="1:6" x14ac:dyDescent="0.25">
      <c r="A903" t="s">
        <v>810</v>
      </c>
      <c r="B903" s="199">
        <v>3733.58</v>
      </c>
      <c r="C903" t="s">
        <v>2609</v>
      </c>
      <c r="D903" t="s">
        <v>1764</v>
      </c>
      <c r="E903" s="200" t="s">
        <v>1758</v>
      </c>
      <c r="F903">
        <v>901</v>
      </c>
    </row>
    <row r="904" spans="1:6" x14ac:dyDescent="0.25">
      <c r="A904" t="s">
        <v>191</v>
      </c>
      <c r="B904" s="199">
        <v>675.56</v>
      </c>
      <c r="C904" t="s">
        <v>2610</v>
      </c>
      <c r="D904" t="s">
        <v>1764</v>
      </c>
      <c r="E904" s="200" t="s">
        <v>1754</v>
      </c>
      <c r="F904">
        <v>902</v>
      </c>
    </row>
    <row r="905" spans="1:6" x14ac:dyDescent="0.25">
      <c r="A905" t="s">
        <v>195</v>
      </c>
      <c r="B905" s="199">
        <v>764.78</v>
      </c>
      <c r="C905" t="s">
        <v>2611</v>
      </c>
      <c r="D905" t="s">
        <v>1764</v>
      </c>
      <c r="E905" s="200" t="s">
        <v>1754</v>
      </c>
      <c r="F905">
        <v>903</v>
      </c>
    </row>
    <row r="906" spans="1:6" x14ac:dyDescent="0.25">
      <c r="A906" t="s">
        <v>365</v>
      </c>
      <c r="B906" s="199">
        <v>182.98</v>
      </c>
      <c r="C906" t="s">
        <v>2612</v>
      </c>
      <c r="D906" t="s">
        <v>1764</v>
      </c>
      <c r="E906" s="200" t="s">
        <v>1756</v>
      </c>
      <c r="F906">
        <v>904</v>
      </c>
    </row>
    <row r="907" spans="1:6" x14ac:dyDescent="0.25">
      <c r="A907" t="s">
        <v>464</v>
      </c>
      <c r="B907" s="199">
        <v>1398.37</v>
      </c>
      <c r="C907" t="s">
        <v>2613</v>
      </c>
      <c r="D907" t="s">
        <v>1764</v>
      </c>
      <c r="E907" s="200" t="s">
        <v>1756</v>
      </c>
      <c r="F907">
        <v>905</v>
      </c>
    </row>
    <row r="908" spans="1:6" x14ac:dyDescent="0.25">
      <c r="A908" t="s">
        <v>709</v>
      </c>
      <c r="B908" s="199">
        <v>14273.39</v>
      </c>
      <c r="C908" t="s">
        <v>2614</v>
      </c>
      <c r="D908" t="s">
        <v>1764</v>
      </c>
      <c r="E908" s="200" t="s">
        <v>1757</v>
      </c>
      <c r="F908">
        <v>906</v>
      </c>
    </row>
    <row r="909" spans="1:6" x14ac:dyDescent="0.25">
      <c r="A909" t="s">
        <v>684</v>
      </c>
      <c r="B909" s="199">
        <v>2807.39</v>
      </c>
      <c r="C909" t="s">
        <v>2615</v>
      </c>
      <c r="D909" t="s">
        <v>1764</v>
      </c>
      <c r="E909" s="200" t="s">
        <v>1757</v>
      </c>
      <c r="F909">
        <v>907</v>
      </c>
    </row>
    <row r="910" spans="1:6" x14ac:dyDescent="0.25">
      <c r="A910" t="s">
        <v>992</v>
      </c>
      <c r="B910" s="199">
        <v>7030.22</v>
      </c>
      <c r="C910" t="s">
        <v>2616</v>
      </c>
      <c r="D910" t="s">
        <v>1764</v>
      </c>
      <c r="E910" s="200" t="s">
        <v>1759</v>
      </c>
      <c r="F910">
        <v>908</v>
      </c>
    </row>
    <row r="911" spans="1:6" x14ac:dyDescent="0.25">
      <c r="A911" t="s">
        <v>1751</v>
      </c>
      <c r="B911" s="199">
        <v>75159.39</v>
      </c>
      <c r="C911" t="s">
        <v>2617</v>
      </c>
      <c r="D911" t="s">
        <v>1949</v>
      </c>
      <c r="E911" s="200" t="s">
        <v>1731</v>
      </c>
      <c r="F911">
        <v>909</v>
      </c>
    </row>
    <row r="912" spans="1:6" x14ac:dyDescent="0.25">
      <c r="A912" t="s">
        <v>590</v>
      </c>
      <c r="B912" s="199">
        <v>379.7</v>
      </c>
      <c r="C912" t="s">
        <v>2618</v>
      </c>
      <c r="D912" t="s">
        <v>1764</v>
      </c>
      <c r="E912" s="200" t="s">
        <v>1757</v>
      </c>
      <c r="F912">
        <v>910</v>
      </c>
    </row>
    <row r="913" spans="1:6" x14ac:dyDescent="0.25">
      <c r="A913" t="s">
        <v>465</v>
      </c>
      <c r="B913" s="199">
        <v>1398.37</v>
      </c>
      <c r="C913" t="s">
        <v>2619</v>
      </c>
      <c r="D913" t="s">
        <v>1764</v>
      </c>
      <c r="E913" s="200" t="s">
        <v>1756</v>
      </c>
      <c r="F913">
        <v>911</v>
      </c>
    </row>
    <row r="914" spans="1:6" x14ac:dyDescent="0.25">
      <c r="A914" t="s">
        <v>843</v>
      </c>
      <c r="B914" s="199">
        <v>1318.29</v>
      </c>
      <c r="C914" t="s">
        <v>2621</v>
      </c>
      <c r="D914" t="s">
        <v>1764</v>
      </c>
      <c r="E914" s="200" t="s">
        <v>1758</v>
      </c>
      <c r="F914">
        <v>912</v>
      </c>
    </row>
    <row r="915" spans="1:6" x14ac:dyDescent="0.25">
      <c r="A915" t="s">
        <v>538</v>
      </c>
      <c r="B915" s="199">
        <v>5898.44</v>
      </c>
      <c r="C915" t="s">
        <v>2622</v>
      </c>
      <c r="D915" t="s">
        <v>1764</v>
      </c>
      <c r="E915" s="200" t="s">
        <v>1756</v>
      </c>
      <c r="F915">
        <v>913</v>
      </c>
    </row>
    <row r="916" spans="1:6" x14ac:dyDescent="0.25">
      <c r="A916" t="s">
        <v>813</v>
      </c>
      <c r="B916" s="199">
        <v>7237.4</v>
      </c>
      <c r="C916" t="s">
        <v>2623</v>
      </c>
      <c r="D916" t="s">
        <v>1764</v>
      </c>
      <c r="E916" s="200" t="s">
        <v>1758</v>
      </c>
      <c r="F916">
        <v>914</v>
      </c>
    </row>
    <row r="917" spans="1:6" x14ac:dyDescent="0.25">
      <c r="A917" t="s">
        <v>710</v>
      </c>
      <c r="B917" s="199">
        <v>14273.39</v>
      </c>
      <c r="C917" t="s">
        <v>2624</v>
      </c>
      <c r="D917" t="s">
        <v>1764</v>
      </c>
      <c r="E917" s="200" t="s">
        <v>1757</v>
      </c>
      <c r="F917">
        <v>915</v>
      </c>
    </row>
    <row r="918" spans="1:6" x14ac:dyDescent="0.25">
      <c r="A918" t="s">
        <v>746</v>
      </c>
      <c r="B918" s="199">
        <v>9091.65</v>
      </c>
      <c r="C918" t="s">
        <v>2625</v>
      </c>
      <c r="D918" t="s">
        <v>1764</v>
      </c>
      <c r="E918" s="200" t="s">
        <v>1757</v>
      </c>
      <c r="F918">
        <v>916</v>
      </c>
    </row>
    <row r="919" spans="1:6" x14ac:dyDescent="0.25">
      <c r="A919" t="s">
        <v>996</v>
      </c>
      <c r="B919" s="199">
        <v>17083.5</v>
      </c>
      <c r="C919" t="s">
        <v>2626</v>
      </c>
      <c r="D919" t="s">
        <v>1764</v>
      </c>
      <c r="E919" s="200" t="s">
        <v>1759</v>
      </c>
      <c r="F919">
        <v>917</v>
      </c>
    </row>
    <row r="920" spans="1:6" x14ac:dyDescent="0.25">
      <c r="A920" t="s">
        <v>544</v>
      </c>
      <c r="B920" s="199">
        <v>12444.98</v>
      </c>
      <c r="C920" t="s">
        <v>2627</v>
      </c>
      <c r="D920" t="s">
        <v>1764</v>
      </c>
      <c r="E920" s="200" t="s">
        <v>1756</v>
      </c>
      <c r="F920">
        <v>918</v>
      </c>
    </row>
    <row r="921" spans="1:6" x14ac:dyDescent="0.25">
      <c r="A921" t="s">
        <v>934</v>
      </c>
      <c r="B921" s="199">
        <v>2030.75</v>
      </c>
      <c r="C921" t="s">
        <v>2628</v>
      </c>
      <c r="D921" t="s">
        <v>1764</v>
      </c>
      <c r="E921" s="200" t="s">
        <v>1759</v>
      </c>
      <c r="F921">
        <v>919</v>
      </c>
    </row>
    <row r="922" spans="1:6" x14ac:dyDescent="0.25">
      <c r="A922" t="s">
        <v>110</v>
      </c>
      <c r="B922" s="199">
        <v>743.4</v>
      </c>
      <c r="C922" t="s">
        <v>2629</v>
      </c>
      <c r="D922" t="s">
        <v>1764</v>
      </c>
      <c r="E922" s="200" t="s">
        <v>1754</v>
      </c>
      <c r="F922">
        <v>920</v>
      </c>
    </row>
    <row r="923" spans="1:6" x14ac:dyDescent="0.25">
      <c r="A923" t="s">
        <v>192</v>
      </c>
      <c r="B923" s="199">
        <v>675.56</v>
      </c>
      <c r="C923" t="s">
        <v>2630</v>
      </c>
      <c r="D923" t="s">
        <v>1764</v>
      </c>
      <c r="E923" s="200" t="s">
        <v>1754</v>
      </c>
      <c r="F923">
        <v>921</v>
      </c>
    </row>
    <row r="924" spans="1:6" x14ac:dyDescent="0.25">
      <c r="A924" t="s">
        <v>611</v>
      </c>
      <c r="B924" s="199">
        <v>355.68</v>
      </c>
      <c r="C924" t="s">
        <v>2631</v>
      </c>
      <c r="D924" t="s">
        <v>1764</v>
      </c>
      <c r="E924" s="200" t="s">
        <v>1757</v>
      </c>
      <c r="F924">
        <v>922</v>
      </c>
    </row>
    <row r="925" spans="1:6" x14ac:dyDescent="0.25">
      <c r="A925" t="s">
        <v>1212</v>
      </c>
      <c r="B925" s="199">
        <v>2205.0500000000002</v>
      </c>
      <c r="C925" t="s">
        <v>2632</v>
      </c>
      <c r="D925" t="s">
        <v>1764</v>
      </c>
      <c r="E925" s="200" t="s">
        <v>1729</v>
      </c>
      <c r="F925">
        <v>923</v>
      </c>
    </row>
    <row r="926" spans="1:6" x14ac:dyDescent="0.25">
      <c r="A926" t="s">
        <v>509</v>
      </c>
      <c r="B926" s="199">
        <v>1670.33</v>
      </c>
      <c r="C926" t="s">
        <v>2633</v>
      </c>
      <c r="D926" t="s">
        <v>1764</v>
      </c>
      <c r="E926" s="200" t="s">
        <v>1756</v>
      </c>
      <c r="F926">
        <v>924</v>
      </c>
    </row>
    <row r="927" spans="1:6" x14ac:dyDescent="0.25">
      <c r="A927" t="s">
        <v>511</v>
      </c>
      <c r="B927" s="199">
        <v>4871.51</v>
      </c>
      <c r="C927" t="s">
        <v>2634</v>
      </c>
      <c r="D927" t="s">
        <v>1764</v>
      </c>
      <c r="E927" s="200" t="s">
        <v>1756</v>
      </c>
      <c r="F927">
        <v>925</v>
      </c>
    </row>
    <row r="928" spans="1:6" x14ac:dyDescent="0.25">
      <c r="A928" t="s">
        <v>507</v>
      </c>
      <c r="B928" s="199">
        <v>1444.7</v>
      </c>
      <c r="C928" t="s">
        <v>2635</v>
      </c>
      <c r="D928" t="s">
        <v>1764</v>
      </c>
      <c r="E928" s="200" t="s">
        <v>1756</v>
      </c>
      <c r="F928">
        <v>926</v>
      </c>
    </row>
    <row r="929" spans="1:6" x14ac:dyDescent="0.25">
      <c r="A929" t="s">
        <v>420</v>
      </c>
      <c r="B929" s="199">
        <v>191.17</v>
      </c>
      <c r="C929" t="s">
        <v>2636</v>
      </c>
      <c r="D929" t="s">
        <v>1764</v>
      </c>
      <c r="E929" s="200" t="s">
        <v>1756</v>
      </c>
      <c r="F929">
        <v>927</v>
      </c>
    </row>
    <row r="930" spans="1:6" x14ac:dyDescent="0.25">
      <c r="A930" t="s">
        <v>421</v>
      </c>
      <c r="B930" s="199">
        <v>251.48</v>
      </c>
      <c r="C930" t="s">
        <v>2637</v>
      </c>
      <c r="D930" t="s">
        <v>1764</v>
      </c>
      <c r="E930" s="200" t="s">
        <v>1756</v>
      </c>
      <c r="F930">
        <v>928</v>
      </c>
    </row>
    <row r="931" spans="1:6" x14ac:dyDescent="0.25">
      <c r="A931" t="s">
        <v>424</v>
      </c>
      <c r="B931" s="199">
        <v>537.45000000000005</v>
      </c>
      <c r="C931" t="s">
        <v>2638</v>
      </c>
      <c r="D931" t="s">
        <v>1764</v>
      </c>
      <c r="E931" s="200" t="s">
        <v>1756</v>
      </c>
      <c r="F931">
        <v>929</v>
      </c>
    </row>
    <row r="932" spans="1:6" x14ac:dyDescent="0.25">
      <c r="A932" t="s">
        <v>510</v>
      </c>
      <c r="B932" s="199">
        <v>2735.81</v>
      </c>
      <c r="C932" t="s">
        <v>2639</v>
      </c>
      <c r="D932" t="s">
        <v>1764</v>
      </c>
      <c r="E932" s="200" t="s">
        <v>1756</v>
      </c>
      <c r="F932">
        <v>930</v>
      </c>
    </row>
    <row r="933" spans="1:6" x14ac:dyDescent="0.25">
      <c r="A933" t="s">
        <v>393</v>
      </c>
      <c r="B933" s="199">
        <v>419.93</v>
      </c>
      <c r="C933" t="s">
        <v>2640</v>
      </c>
      <c r="D933" t="s">
        <v>1764</v>
      </c>
      <c r="E933" s="200" t="s">
        <v>1756</v>
      </c>
      <c r="F933">
        <v>931</v>
      </c>
    </row>
    <row r="934" spans="1:6" x14ac:dyDescent="0.25">
      <c r="A934" t="s">
        <v>613</v>
      </c>
      <c r="B934" s="199">
        <v>643.23</v>
      </c>
      <c r="C934" t="s">
        <v>2641</v>
      </c>
      <c r="D934" t="s">
        <v>1764</v>
      </c>
      <c r="E934" s="200" t="s">
        <v>1757</v>
      </c>
      <c r="F934">
        <v>932</v>
      </c>
    </row>
    <row r="935" spans="1:6" x14ac:dyDescent="0.25">
      <c r="A935" t="s">
        <v>556</v>
      </c>
      <c r="B935" s="199">
        <v>3249.75</v>
      </c>
      <c r="C935" t="s">
        <v>2642</v>
      </c>
      <c r="D935" t="s">
        <v>1764</v>
      </c>
      <c r="E935" s="200" t="s">
        <v>1756</v>
      </c>
      <c r="F935">
        <v>933</v>
      </c>
    </row>
    <row r="936" spans="1:6" x14ac:dyDescent="0.25">
      <c r="A936" t="s">
        <v>555</v>
      </c>
      <c r="B936" s="199">
        <v>2167.0300000000002</v>
      </c>
      <c r="C936" t="s">
        <v>2643</v>
      </c>
      <c r="D936" t="s">
        <v>1764</v>
      </c>
      <c r="E936" s="200" t="s">
        <v>1756</v>
      </c>
      <c r="F936">
        <v>934</v>
      </c>
    </row>
    <row r="937" spans="1:6" x14ac:dyDescent="0.25">
      <c r="A937" t="s">
        <v>419</v>
      </c>
      <c r="B937" s="199">
        <v>162.94</v>
      </c>
      <c r="C937" t="s">
        <v>2644</v>
      </c>
      <c r="D937" t="s">
        <v>1764</v>
      </c>
      <c r="E937" s="200" t="s">
        <v>1756</v>
      </c>
      <c r="F937">
        <v>935</v>
      </c>
    </row>
    <row r="938" spans="1:6" x14ac:dyDescent="0.25">
      <c r="A938" t="s">
        <v>422</v>
      </c>
      <c r="B938" s="199">
        <v>340</v>
      </c>
      <c r="C938" t="s">
        <v>2645</v>
      </c>
      <c r="D938" t="s">
        <v>1764</v>
      </c>
      <c r="E938" s="200" t="s">
        <v>1756</v>
      </c>
      <c r="F938">
        <v>936</v>
      </c>
    </row>
    <row r="939" spans="1:6" x14ac:dyDescent="0.25">
      <c r="A939" t="s">
        <v>3154</v>
      </c>
      <c r="B939" s="199">
        <v>3193.34</v>
      </c>
      <c r="C939" t="s">
        <v>3271</v>
      </c>
      <c r="D939" t="s">
        <v>1764</v>
      </c>
      <c r="E939" s="200" t="s">
        <v>1757</v>
      </c>
      <c r="F939">
        <v>937</v>
      </c>
    </row>
    <row r="940" spans="1:6" x14ac:dyDescent="0.25">
      <c r="A940" t="s">
        <v>3156</v>
      </c>
      <c r="B940" s="199">
        <v>9760.24</v>
      </c>
      <c r="C940" t="s">
        <v>3297</v>
      </c>
      <c r="D940" t="s">
        <v>1764</v>
      </c>
      <c r="E940" s="200" t="s">
        <v>1757</v>
      </c>
      <c r="F940">
        <v>938</v>
      </c>
    </row>
    <row r="941" spans="1:6" x14ac:dyDescent="0.25">
      <c r="A941" t="s">
        <v>3152</v>
      </c>
      <c r="B941" s="199">
        <v>1695.39</v>
      </c>
      <c r="C941" t="s">
        <v>3255</v>
      </c>
      <c r="D941" t="s">
        <v>1764</v>
      </c>
      <c r="E941" s="200" t="s">
        <v>1757</v>
      </c>
      <c r="F941">
        <v>939</v>
      </c>
    </row>
    <row r="942" spans="1:6" x14ac:dyDescent="0.25">
      <c r="A942" t="s">
        <v>3155</v>
      </c>
      <c r="B942" s="199">
        <v>5083.0200000000004</v>
      </c>
      <c r="C942" t="s">
        <v>3286</v>
      </c>
      <c r="D942" t="s">
        <v>1764</v>
      </c>
      <c r="E942" s="200" t="s">
        <v>1757</v>
      </c>
      <c r="F942">
        <v>940</v>
      </c>
    </row>
    <row r="943" spans="1:6" x14ac:dyDescent="0.25">
      <c r="A943" t="s">
        <v>101</v>
      </c>
      <c r="B943" s="199">
        <v>635.13</v>
      </c>
      <c r="C943" t="s">
        <v>2646</v>
      </c>
      <c r="D943" t="s">
        <v>1764</v>
      </c>
      <c r="E943" s="200" t="s">
        <v>1754</v>
      </c>
      <c r="F943">
        <v>941</v>
      </c>
    </row>
    <row r="944" spans="1:6" x14ac:dyDescent="0.25">
      <c r="A944" t="s">
        <v>390</v>
      </c>
      <c r="B944" s="199">
        <v>162.94</v>
      </c>
      <c r="C944" t="s">
        <v>2647</v>
      </c>
      <c r="D944" t="s">
        <v>1764</v>
      </c>
      <c r="E944" s="200" t="s">
        <v>1756</v>
      </c>
      <c r="F944">
        <v>942</v>
      </c>
    </row>
    <row r="945" spans="1:6" x14ac:dyDescent="0.25">
      <c r="A945" t="s">
        <v>648</v>
      </c>
      <c r="B945" s="199">
        <v>355.68</v>
      </c>
      <c r="C945" t="s">
        <v>2648</v>
      </c>
      <c r="D945" t="s">
        <v>1764</v>
      </c>
      <c r="E945" s="200" t="s">
        <v>1757</v>
      </c>
      <c r="F945">
        <v>943</v>
      </c>
    </row>
    <row r="946" spans="1:6" x14ac:dyDescent="0.25">
      <c r="A946" t="s">
        <v>391</v>
      </c>
      <c r="B946" s="199">
        <v>191.17</v>
      </c>
      <c r="C946" t="s">
        <v>2649</v>
      </c>
      <c r="D946" t="s">
        <v>1764</v>
      </c>
      <c r="E946" s="200" t="s">
        <v>1756</v>
      </c>
      <c r="F946">
        <v>944</v>
      </c>
    </row>
    <row r="947" spans="1:6" x14ac:dyDescent="0.25">
      <c r="A947" t="s">
        <v>612</v>
      </c>
      <c r="B947" s="199">
        <v>434.04</v>
      </c>
      <c r="C947" t="s">
        <v>2650</v>
      </c>
      <c r="D947" t="s">
        <v>1764</v>
      </c>
      <c r="E947" s="200" t="s">
        <v>1757</v>
      </c>
      <c r="F947">
        <v>945</v>
      </c>
    </row>
    <row r="948" spans="1:6" x14ac:dyDescent="0.25">
      <c r="A948" t="s">
        <v>649</v>
      </c>
      <c r="B948" s="199">
        <v>434.04</v>
      </c>
      <c r="C948" t="s">
        <v>2651</v>
      </c>
      <c r="D948" t="s">
        <v>1764</v>
      </c>
      <c r="E948" s="200" t="s">
        <v>1757</v>
      </c>
      <c r="F948">
        <v>946</v>
      </c>
    </row>
    <row r="949" spans="1:6" x14ac:dyDescent="0.25">
      <c r="A949" t="s">
        <v>1076</v>
      </c>
      <c r="B949" s="199">
        <v>6137.86</v>
      </c>
      <c r="C949" t="s">
        <v>2652</v>
      </c>
      <c r="D949" t="s">
        <v>1764</v>
      </c>
      <c r="E949" s="200" t="s">
        <v>1714</v>
      </c>
      <c r="F949">
        <v>947</v>
      </c>
    </row>
    <row r="950" spans="1:6" x14ac:dyDescent="0.25">
      <c r="A950" t="s">
        <v>392</v>
      </c>
      <c r="B950" s="199">
        <v>251.48</v>
      </c>
      <c r="C950" t="s">
        <v>2653</v>
      </c>
      <c r="D950" t="s">
        <v>1764</v>
      </c>
      <c r="E950" s="200" t="s">
        <v>1756</v>
      </c>
      <c r="F950">
        <v>948</v>
      </c>
    </row>
    <row r="951" spans="1:6" x14ac:dyDescent="0.25">
      <c r="A951" t="s">
        <v>650</v>
      </c>
      <c r="B951" s="199">
        <v>643.23</v>
      </c>
      <c r="C951" t="s">
        <v>2654</v>
      </c>
      <c r="D951" t="s">
        <v>1764</v>
      </c>
      <c r="E951" s="200" t="s">
        <v>1757</v>
      </c>
      <c r="F951">
        <v>949</v>
      </c>
    </row>
    <row r="952" spans="1:6" x14ac:dyDescent="0.25">
      <c r="A952" t="s">
        <v>614</v>
      </c>
      <c r="B952" s="199">
        <v>777.2</v>
      </c>
      <c r="C952" t="s">
        <v>2655</v>
      </c>
      <c r="D952" t="s">
        <v>1764</v>
      </c>
      <c r="E952" s="200" t="s">
        <v>1757</v>
      </c>
      <c r="F952">
        <v>950</v>
      </c>
    </row>
    <row r="953" spans="1:6" x14ac:dyDescent="0.25">
      <c r="A953" t="s">
        <v>651</v>
      </c>
      <c r="B953" s="199">
        <v>777.2</v>
      </c>
      <c r="C953" t="s">
        <v>2656</v>
      </c>
      <c r="D953" t="s">
        <v>1764</v>
      </c>
      <c r="E953" s="200" t="s">
        <v>1757</v>
      </c>
      <c r="F953">
        <v>951</v>
      </c>
    </row>
    <row r="954" spans="1:6" x14ac:dyDescent="0.25">
      <c r="A954" t="s">
        <v>615</v>
      </c>
      <c r="B954" s="199">
        <v>1121.8900000000001</v>
      </c>
      <c r="C954" t="s">
        <v>2657</v>
      </c>
      <c r="D954" t="s">
        <v>1764</v>
      </c>
      <c r="E954" s="200" t="s">
        <v>1757</v>
      </c>
      <c r="F954">
        <v>952</v>
      </c>
    </row>
    <row r="955" spans="1:6" x14ac:dyDescent="0.25">
      <c r="A955" t="s">
        <v>423</v>
      </c>
      <c r="B955" s="199">
        <v>419.93</v>
      </c>
      <c r="C955" t="s">
        <v>2658</v>
      </c>
      <c r="D955" t="s">
        <v>1764</v>
      </c>
      <c r="E955" s="200" t="s">
        <v>1756</v>
      </c>
      <c r="F955">
        <v>953</v>
      </c>
    </row>
    <row r="956" spans="1:6" x14ac:dyDescent="0.25">
      <c r="A956" t="s">
        <v>652</v>
      </c>
      <c r="B956" s="199">
        <v>1121.8900000000001</v>
      </c>
      <c r="C956" t="s">
        <v>2659</v>
      </c>
      <c r="D956" t="s">
        <v>1764</v>
      </c>
      <c r="E956" s="200" t="s">
        <v>1757</v>
      </c>
      <c r="F956">
        <v>954</v>
      </c>
    </row>
    <row r="957" spans="1:6" x14ac:dyDescent="0.25">
      <c r="A957" t="s">
        <v>3237</v>
      </c>
      <c r="B957" s="199">
        <v>12523.69</v>
      </c>
      <c r="C957" t="s">
        <v>3302</v>
      </c>
      <c r="D957" t="s">
        <v>1764</v>
      </c>
      <c r="E957" s="200" t="s">
        <v>1757</v>
      </c>
      <c r="F957">
        <v>955</v>
      </c>
    </row>
    <row r="958" spans="1:6" x14ac:dyDescent="0.25">
      <c r="A958" t="s">
        <v>1644</v>
      </c>
      <c r="B958" s="199">
        <v>2632.04</v>
      </c>
      <c r="C958" t="s">
        <v>2660</v>
      </c>
      <c r="D958" t="s">
        <v>1767</v>
      </c>
      <c r="E958" s="200" t="s">
        <v>1741</v>
      </c>
      <c r="F958">
        <v>956</v>
      </c>
    </row>
    <row r="959" spans="1:6" x14ac:dyDescent="0.25">
      <c r="A959" t="s">
        <v>394</v>
      </c>
      <c r="B959" s="199">
        <v>537.45000000000005</v>
      </c>
      <c r="C959" t="s">
        <v>2661</v>
      </c>
      <c r="D959" t="s">
        <v>1764</v>
      </c>
      <c r="E959" s="200" t="s">
        <v>1756</v>
      </c>
      <c r="F959">
        <v>957</v>
      </c>
    </row>
    <row r="960" spans="1:6" x14ac:dyDescent="0.25">
      <c r="A960" t="s">
        <v>616</v>
      </c>
      <c r="B960" s="199">
        <v>1664.07</v>
      </c>
      <c r="C960" t="s">
        <v>2662</v>
      </c>
      <c r="D960" t="s">
        <v>1764</v>
      </c>
      <c r="E960" s="200" t="s">
        <v>1757</v>
      </c>
      <c r="F960">
        <v>958</v>
      </c>
    </row>
    <row r="961" spans="1:6" x14ac:dyDescent="0.25">
      <c r="A961" t="s">
        <v>653</v>
      </c>
      <c r="B961" s="199">
        <v>1664.07</v>
      </c>
      <c r="C961" t="s">
        <v>2663</v>
      </c>
      <c r="D961" t="s">
        <v>1764</v>
      </c>
      <c r="E961" s="200" t="s">
        <v>1757</v>
      </c>
      <c r="F961">
        <v>959</v>
      </c>
    </row>
    <row r="962" spans="1:6" x14ac:dyDescent="0.25">
      <c r="A962" t="s">
        <v>1224</v>
      </c>
      <c r="B962" s="199">
        <v>942.4</v>
      </c>
      <c r="C962" t="s">
        <v>2664</v>
      </c>
      <c r="D962" t="s">
        <v>1764</v>
      </c>
      <c r="E962" s="200" t="s">
        <v>1729</v>
      </c>
      <c r="F962">
        <v>960</v>
      </c>
    </row>
    <row r="963" spans="1:6" x14ac:dyDescent="0.25">
      <c r="A963" t="s">
        <v>1327</v>
      </c>
      <c r="B963" s="199">
        <v>898.18</v>
      </c>
      <c r="C963" t="s">
        <v>2665</v>
      </c>
      <c r="D963" t="s">
        <v>1944</v>
      </c>
      <c r="E963" s="200" t="s">
        <v>1733</v>
      </c>
      <c r="F963">
        <v>961</v>
      </c>
    </row>
    <row r="964" spans="1:6" x14ac:dyDescent="0.25">
      <c r="A964" t="s">
        <v>1213</v>
      </c>
      <c r="B964" s="199">
        <v>2293.48</v>
      </c>
      <c r="C964" t="s">
        <v>2666</v>
      </c>
      <c r="D964" t="s">
        <v>1764</v>
      </c>
      <c r="E964" s="200" t="s">
        <v>1729</v>
      </c>
      <c r="F964">
        <v>962</v>
      </c>
    </row>
    <row r="965" spans="1:6" x14ac:dyDescent="0.25">
      <c r="A965" t="s">
        <v>1330</v>
      </c>
      <c r="B965" s="199">
        <v>1903.1</v>
      </c>
      <c r="C965" t="s">
        <v>2667</v>
      </c>
      <c r="D965" t="s">
        <v>1944</v>
      </c>
      <c r="E965" s="200" t="s">
        <v>1733</v>
      </c>
      <c r="F965">
        <v>963</v>
      </c>
    </row>
    <row r="966" spans="1:6" x14ac:dyDescent="0.25">
      <c r="A966" t="s">
        <v>1263</v>
      </c>
      <c r="B966" s="199">
        <v>41405</v>
      </c>
      <c r="C966" t="s">
        <v>2668</v>
      </c>
      <c r="D966" t="s">
        <v>1949</v>
      </c>
      <c r="E966" s="200" t="s">
        <v>1731</v>
      </c>
      <c r="F966">
        <v>964</v>
      </c>
    </row>
    <row r="967" spans="1:6" x14ac:dyDescent="0.25">
      <c r="A967" t="s">
        <v>519</v>
      </c>
      <c r="B967" s="199">
        <v>1685.04</v>
      </c>
      <c r="C967" t="s">
        <v>2669</v>
      </c>
      <c r="D967" t="s">
        <v>1764</v>
      </c>
      <c r="E967" s="200" t="s">
        <v>1756</v>
      </c>
      <c r="F967">
        <v>965</v>
      </c>
    </row>
    <row r="968" spans="1:6" x14ac:dyDescent="0.25">
      <c r="A968" t="s">
        <v>951</v>
      </c>
      <c r="B968" s="199">
        <v>5610.23</v>
      </c>
      <c r="C968" t="s">
        <v>2670</v>
      </c>
      <c r="D968" t="s">
        <v>1764</v>
      </c>
      <c r="E968" s="200" t="s">
        <v>1759</v>
      </c>
      <c r="F968">
        <v>966</v>
      </c>
    </row>
    <row r="969" spans="1:6" x14ac:dyDescent="0.25">
      <c r="A969" t="s">
        <v>1704</v>
      </c>
      <c r="B969" s="199">
        <v>51155.4</v>
      </c>
      <c r="C969" t="s">
        <v>2671</v>
      </c>
      <c r="D969" t="s">
        <v>2359</v>
      </c>
      <c r="E969" s="200" t="s">
        <v>1761</v>
      </c>
      <c r="F969">
        <v>967</v>
      </c>
    </row>
    <row r="970" spans="1:6" x14ac:dyDescent="0.25">
      <c r="A970" t="s">
        <v>1412</v>
      </c>
      <c r="B970" s="199">
        <v>26234.95</v>
      </c>
      <c r="C970" t="s">
        <v>2672</v>
      </c>
      <c r="D970" t="s">
        <v>2359</v>
      </c>
      <c r="E970" s="200" t="s">
        <v>1761</v>
      </c>
      <c r="F970">
        <v>968</v>
      </c>
    </row>
    <row r="971" spans="1:6" x14ac:dyDescent="0.25">
      <c r="A971" t="s">
        <v>508</v>
      </c>
      <c r="B971" s="199">
        <v>1588.82</v>
      </c>
      <c r="C971" t="s">
        <v>2673</v>
      </c>
      <c r="D971" t="s">
        <v>1764</v>
      </c>
      <c r="E971" s="200" t="s">
        <v>1756</v>
      </c>
      <c r="F971">
        <v>969</v>
      </c>
    </row>
    <row r="972" spans="1:6" x14ac:dyDescent="0.25">
      <c r="A972" t="s">
        <v>512</v>
      </c>
      <c r="B972" s="199">
        <v>8251.33</v>
      </c>
      <c r="C972" t="s">
        <v>2674</v>
      </c>
      <c r="D972" t="s">
        <v>1764</v>
      </c>
      <c r="E972" s="200" t="s">
        <v>1756</v>
      </c>
      <c r="F972">
        <v>970</v>
      </c>
    </row>
    <row r="973" spans="1:6" x14ac:dyDescent="0.25">
      <c r="A973" t="s">
        <v>3153</v>
      </c>
      <c r="B973" s="199">
        <v>2460.04</v>
      </c>
      <c r="C973" t="s">
        <v>3267</v>
      </c>
      <c r="D973" t="s">
        <v>1764</v>
      </c>
      <c r="E973" s="200" t="s">
        <v>1757</v>
      </c>
      <c r="F973">
        <v>971</v>
      </c>
    </row>
    <row r="974" spans="1:6" x14ac:dyDescent="0.25">
      <c r="A974" t="s">
        <v>3157</v>
      </c>
      <c r="B974" s="199">
        <v>13992.47</v>
      </c>
      <c r="C974" t="s">
        <v>3303</v>
      </c>
      <c r="D974" t="s">
        <v>1764</v>
      </c>
      <c r="E974" s="200" t="s">
        <v>1757</v>
      </c>
      <c r="F974">
        <v>972</v>
      </c>
    </row>
    <row r="975" spans="1:6" x14ac:dyDescent="0.25">
      <c r="A975" t="s">
        <v>553</v>
      </c>
      <c r="B975" s="199">
        <v>2098.0700000000002</v>
      </c>
      <c r="C975" t="s">
        <v>2675</v>
      </c>
      <c r="D975" t="s">
        <v>1764</v>
      </c>
      <c r="E975" s="200" t="s">
        <v>1756</v>
      </c>
      <c r="F975">
        <v>973</v>
      </c>
    </row>
    <row r="976" spans="1:6" x14ac:dyDescent="0.25">
      <c r="A976" t="s">
        <v>554</v>
      </c>
      <c r="B976" s="199">
        <v>2107.5</v>
      </c>
      <c r="C976" t="s">
        <v>2676</v>
      </c>
      <c r="D976" t="s">
        <v>1764</v>
      </c>
      <c r="E976" s="200" t="s">
        <v>1756</v>
      </c>
      <c r="F976">
        <v>974</v>
      </c>
    </row>
    <row r="977" spans="1:6" x14ac:dyDescent="0.25">
      <c r="A977" t="s">
        <v>557</v>
      </c>
      <c r="B977" s="199">
        <v>6135.99</v>
      </c>
      <c r="C977" t="s">
        <v>2677</v>
      </c>
      <c r="D977" t="s">
        <v>1764</v>
      </c>
      <c r="E977" s="200" t="s">
        <v>1756</v>
      </c>
      <c r="F977">
        <v>975</v>
      </c>
    </row>
    <row r="978" spans="1:6" x14ac:dyDescent="0.25">
      <c r="A978" t="s">
        <v>558</v>
      </c>
      <c r="B978" s="199">
        <v>11095.26</v>
      </c>
      <c r="C978" t="s">
        <v>2678</v>
      </c>
      <c r="D978" t="s">
        <v>1764</v>
      </c>
      <c r="E978" s="200" t="s">
        <v>1756</v>
      </c>
      <c r="F978">
        <v>976</v>
      </c>
    </row>
    <row r="979" spans="1:6" x14ac:dyDescent="0.25">
      <c r="A979" t="s">
        <v>3162</v>
      </c>
      <c r="B979" s="199">
        <v>2574.44</v>
      </c>
      <c r="C979" t="s">
        <v>3268</v>
      </c>
      <c r="D979" t="s">
        <v>1764</v>
      </c>
      <c r="E979" s="200" t="s">
        <v>1757</v>
      </c>
      <c r="F979">
        <v>977</v>
      </c>
    </row>
    <row r="980" spans="1:6" x14ac:dyDescent="0.25">
      <c r="A980" t="s">
        <v>3163</v>
      </c>
      <c r="B980" s="199">
        <v>3334.36</v>
      </c>
      <c r="C980" t="s">
        <v>3273</v>
      </c>
      <c r="D980" t="s">
        <v>1764</v>
      </c>
      <c r="E980" s="200" t="s">
        <v>1757</v>
      </c>
      <c r="F980">
        <v>978</v>
      </c>
    </row>
    <row r="981" spans="1:6" x14ac:dyDescent="0.25">
      <c r="A981" t="s">
        <v>3164</v>
      </c>
      <c r="B981" s="199">
        <v>3505.16</v>
      </c>
      <c r="C981" t="s">
        <v>3274</v>
      </c>
      <c r="D981" t="s">
        <v>1764</v>
      </c>
      <c r="E981" s="200" t="s">
        <v>1757</v>
      </c>
      <c r="F981">
        <v>979</v>
      </c>
    </row>
    <row r="982" spans="1:6" x14ac:dyDescent="0.25">
      <c r="A982" t="s">
        <v>3165</v>
      </c>
      <c r="B982" s="199">
        <v>6217.46</v>
      </c>
      <c r="C982" t="s">
        <v>3288</v>
      </c>
      <c r="D982" t="s">
        <v>1764</v>
      </c>
      <c r="E982" s="200" t="s">
        <v>1757</v>
      </c>
      <c r="F982">
        <v>980</v>
      </c>
    </row>
    <row r="983" spans="1:6" x14ac:dyDescent="0.25">
      <c r="A983" t="s">
        <v>3166</v>
      </c>
      <c r="B983" s="199">
        <v>10231.91</v>
      </c>
      <c r="C983" t="s">
        <v>3298</v>
      </c>
      <c r="D983" t="s">
        <v>1764</v>
      </c>
      <c r="E983" s="200" t="s">
        <v>1757</v>
      </c>
      <c r="F983">
        <v>981</v>
      </c>
    </row>
    <row r="984" spans="1:6" x14ac:dyDescent="0.25">
      <c r="A984" t="s">
        <v>3167</v>
      </c>
      <c r="B984" s="199">
        <v>16787.830000000002</v>
      </c>
      <c r="C984" t="s">
        <v>3305</v>
      </c>
      <c r="D984" t="s">
        <v>1764</v>
      </c>
      <c r="E984" s="200" t="s">
        <v>1757</v>
      </c>
      <c r="F984">
        <v>982</v>
      </c>
    </row>
    <row r="985" spans="1:6" x14ac:dyDescent="0.25">
      <c r="A985" t="s">
        <v>601</v>
      </c>
      <c r="B985" s="199">
        <v>871.5</v>
      </c>
      <c r="C985" t="s">
        <v>2679</v>
      </c>
      <c r="D985" t="s">
        <v>1764</v>
      </c>
      <c r="E985" s="200" t="s">
        <v>1757</v>
      </c>
      <c r="F985">
        <v>983</v>
      </c>
    </row>
    <row r="986" spans="1:6" x14ac:dyDescent="0.25">
      <c r="A986" t="s">
        <v>851</v>
      </c>
      <c r="B986" s="199">
        <v>3084.94</v>
      </c>
      <c r="C986" t="s">
        <v>2680</v>
      </c>
      <c r="D986" t="s">
        <v>1764</v>
      </c>
      <c r="E986" s="200" t="s">
        <v>1758</v>
      </c>
      <c r="F986">
        <v>984</v>
      </c>
    </row>
    <row r="987" spans="1:6" x14ac:dyDescent="0.25">
      <c r="A987" t="s">
        <v>702</v>
      </c>
      <c r="B987" s="199">
        <v>7432.5</v>
      </c>
      <c r="C987" t="s">
        <v>2681</v>
      </c>
      <c r="D987" t="s">
        <v>1764</v>
      </c>
      <c r="E987" s="200" t="s">
        <v>1757</v>
      </c>
      <c r="F987">
        <v>985</v>
      </c>
    </row>
    <row r="988" spans="1:6" x14ac:dyDescent="0.25">
      <c r="A988" t="s">
        <v>727</v>
      </c>
      <c r="B988" s="199">
        <v>3022.43</v>
      </c>
      <c r="C988" t="s">
        <v>2682</v>
      </c>
      <c r="D988" t="s">
        <v>1764</v>
      </c>
      <c r="E988" s="200" t="s">
        <v>1757</v>
      </c>
      <c r="F988">
        <v>986</v>
      </c>
    </row>
    <row r="989" spans="1:6" x14ac:dyDescent="0.25">
      <c r="A989" t="s">
        <v>675</v>
      </c>
      <c r="B989" s="199">
        <v>2218.7600000000002</v>
      </c>
      <c r="C989" t="s">
        <v>2683</v>
      </c>
      <c r="D989" t="s">
        <v>1764</v>
      </c>
      <c r="E989" s="200" t="s">
        <v>1757</v>
      </c>
      <c r="F989">
        <v>987</v>
      </c>
    </row>
    <row r="990" spans="1:6" x14ac:dyDescent="0.25">
      <c r="A990" t="s">
        <v>513</v>
      </c>
      <c r="B990" s="199">
        <v>12329.98</v>
      </c>
      <c r="C990" t="s">
        <v>2684</v>
      </c>
      <c r="D990" t="s">
        <v>1764</v>
      </c>
      <c r="E990" s="200" t="s">
        <v>1756</v>
      </c>
      <c r="F990">
        <v>988</v>
      </c>
    </row>
    <row r="991" spans="1:6" x14ac:dyDescent="0.25">
      <c r="A991" t="s">
        <v>560</v>
      </c>
      <c r="B991" s="199">
        <v>29769.599999999999</v>
      </c>
      <c r="C991" t="s">
        <v>2685</v>
      </c>
      <c r="D991" t="s">
        <v>1764</v>
      </c>
      <c r="E991" s="200" t="s">
        <v>1756</v>
      </c>
      <c r="F991">
        <v>989</v>
      </c>
    </row>
    <row r="992" spans="1:6" x14ac:dyDescent="0.25">
      <c r="A992" t="s">
        <v>484</v>
      </c>
      <c r="B992" s="199">
        <v>1874.14</v>
      </c>
      <c r="C992" t="s">
        <v>2686</v>
      </c>
      <c r="D992" t="s">
        <v>1764</v>
      </c>
      <c r="E992" s="200" t="s">
        <v>1756</v>
      </c>
      <c r="F992">
        <v>990</v>
      </c>
    </row>
    <row r="993" spans="1:6" x14ac:dyDescent="0.25">
      <c r="A993" t="s">
        <v>1256</v>
      </c>
      <c r="B993" s="199">
        <v>3347.23</v>
      </c>
      <c r="C993" t="s">
        <v>2687</v>
      </c>
      <c r="D993" t="s">
        <v>1949</v>
      </c>
      <c r="E993" s="200" t="s">
        <v>1731</v>
      </c>
      <c r="F993">
        <v>991</v>
      </c>
    </row>
    <row r="994" spans="1:6" x14ac:dyDescent="0.25">
      <c r="A994" t="s">
        <v>1034</v>
      </c>
      <c r="B994" s="199">
        <v>18662.13</v>
      </c>
      <c r="C994" t="s">
        <v>2688</v>
      </c>
      <c r="D994" t="s">
        <v>1764</v>
      </c>
      <c r="E994" s="200" t="s">
        <v>1760</v>
      </c>
      <c r="F994">
        <v>992</v>
      </c>
    </row>
    <row r="995" spans="1:6" x14ac:dyDescent="0.25">
      <c r="A995" t="s">
        <v>1226</v>
      </c>
      <c r="B995" s="199">
        <v>5302.21</v>
      </c>
      <c r="C995" t="s">
        <v>2689</v>
      </c>
      <c r="D995" t="s">
        <v>1764</v>
      </c>
      <c r="E995" s="200" t="s">
        <v>1729</v>
      </c>
      <c r="F995">
        <v>993</v>
      </c>
    </row>
    <row r="996" spans="1:6" x14ac:dyDescent="0.25">
      <c r="A996" t="s">
        <v>1547</v>
      </c>
      <c r="B996" s="199">
        <v>4307.16</v>
      </c>
      <c r="C996" t="s">
        <v>2690</v>
      </c>
      <c r="D996" t="s">
        <v>1767</v>
      </c>
      <c r="E996" s="200" t="s">
        <v>1741</v>
      </c>
      <c r="F996">
        <v>994</v>
      </c>
    </row>
    <row r="997" spans="1:6" x14ac:dyDescent="0.25">
      <c r="A997" t="s">
        <v>641</v>
      </c>
      <c r="B997" s="199">
        <v>1866.53</v>
      </c>
      <c r="C997" t="s">
        <v>2691</v>
      </c>
      <c r="D997" t="s">
        <v>1764</v>
      </c>
      <c r="E997" s="200" t="s">
        <v>1757</v>
      </c>
      <c r="F997">
        <v>995</v>
      </c>
    </row>
    <row r="998" spans="1:6" x14ac:dyDescent="0.25">
      <c r="A998" t="s">
        <v>3529</v>
      </c>
      <c r="B998" s="199">
        <v>3311.5</v>
      </c>
      <c r="C998" t="s">
        <v>3530</v>
      </c>
      <c r="D998" t="s">
        <v>1767</v>
      </c>
      <c r="E998" s="200" t="s">
        <v>1741</v>
      </c>
      <c r="F998">
        <v>996</v>
      </c>
    </row>
    <row r="999" spans="1:6" x14ac:dyDescent="0.25">
      <c r="A999" t="s">
        <v>1382</v>
      </c>
      <c r="B999" s="199">
        <v>1986.99</v>
      </c>
      <c r="C999" t="s">
        <v>2692</v>
      </c>
      <c r="D999" t="s">
        <v>1944</v>
      </c>
      <c r="E999" s="200" t="s">
        <v>1733</v>
      </c>
      <c r="F999">
        <v>997</v>
      </c>
    </row>
    <row r="1000" spans="1:6" x14ac:dyDescent="0.25">
      <c r="A1000" t="s">
        <v>1405</v>
      </c>
      <c r="B1000" s="199">
        <v>3618.66</v>
      </c>
      <c r="C1000" t="s">
        <v>2693</v>
      </c>
      <c r="D1000" t="s">
        <v>2359</v>
      </c>
      <c r="E1000" s="200" t="s">
        <v>1761</v>
      </c>
      <c r="F1000">
        <v>998</v>
      </c>
    </row>
    <row r="1001" spans="1:6" x14ac:dyDescent="0.25">
      <c r="A1001" t="s">
        <v>76</v>
      </c>
      <c r="B1001" s="199">
        <v>491.05</v>
      </c>
      <c r="C1001" t="s">
        <v>2694</v>
      </c>
      <c r="D1001" t="s">
        <v>1764</v>
      </c>
      <c r="E1001" s="200" t="s">
        <v>1754</v>
      </c>
      <c r="F1001">
        <v>999</v>
      </c>
    </row>
    <row r="1002" spans="1:6" x14ac:dyDescent="0.25">
      <c r="A1002" t="s">
        <v>1016</v>
      </c>
      <c r="B1002" s="199">
        <v>5454.69</v>
      </c>
      <c r="C1002" t="s">
        <v>2695</v>
      </c>
      <c r="D1002" t="s">
        <v>1764</v>
      </c>
      <c r="E1002" s="200" t="s">
        <v>1760</v>
      </c>
      <c r="F1002">
        <v>1000</v>
      </c>
    </row>
    <row r="1003" spans="1:6" x14ac:dyDescent="0.25">
      <c r="A1003" t="s">
        <v>1037</v>
      </c>
      <c r="B1003" s="199">
        <v>63728.49</v>
      </c>
      <c r="C1003" t="s">
        <v>2696</v>
      </c>
      <c r="D1003" t="s">
        <v>1764</v>
      </c>
      <c r="E1003" s="200" t="s">
        <v>1760</v>
      </c>
      <c r="F1003">
        <v>1001</v>
      </c>
    </row>
    <row r="1004" spans="1:6" x14ac:dyDescent="0.25">
      <c r="A1004" t="s">
        <v>1367</v>
      </c>
      <c r="B1004" s="199">
        <v>5855.72</v>
      </c>
      <c r="C1004" t="s">
        <v>2697</v>
      </c>
      <c r="D1004" t="s">
        <v>1944</v>
      </c>
      <c r="E1004" s="200" t="s">
        <v>1733</v>
      </c>
      <c r="F1004">
        <v>1002</v>
      </c>
    </row>
    <row r="1005" spans="1:6" x14ac:dyDescent="0.25">
      <c r="A1005" t="s">
        <v>115</v>
      </c>
      <c r="B1005" s="199">
        <v>912.67</v>
      </c>
      <c r="C1005" t="s">
        <v>2698</v>
      </c>
      <c r="D1005" t="s">
        <v>1764</v>
      </c>
      <c r="E1005" s="200" t="s">
        <v>1754</v>
      </c>
      <c r="F1005">
        <v>1003</v>
      </c>
    </row>
    <row r="1006" spans="1:6" x14ac:dyDescent="0.25">
      <c r="A1006" t="s">
        <v>1013</v>
      </c>
      <c r="B1006" s="199">
        <v>2795.21</v>
      </c>
      <c r="C1006" t="s">
        <v>2699</v>
      </c>
      <c r="D1006" t="s">
        <v>1764</v>
      </c>
      <c r="E1006" s="200" t="s">
        <v>1760</v>
      </c>
      <c r="F1006">
        <v>1004</v>
      </c>
    </row>
    <row r="1007" spans="1:6" x14ac:dyDescent="0.25">
      <c r="A1007" t="s">
        <v>678</v>
      </c>
      <c r="B1007" s="199">
        <v>2500.89</v>
      </c>
      <c r="C1007" t="s">
        <v>2700</v>
      </c>
      <c r="D1007" t="s">
        <v>1764</v>
      </c>
      <c r="E1007" s="200" t="s">
        <v>1757</v>
      </c>
      <c r="F1007">
        <v>1005</v>
      </c>
    </row>
    <row r="1008" spans="1:6" x14ac:dyDescent="0.25">
      <c r="A1008" t="s">
        <v>888</v>
      </c>
      <c r="B1008" s="199">
        <v>2627.45</v>
      </c>
      <c r="C1008" t="s">
        <v>2701</v>
      </c>
      <c r="D1008" t="s">
        <v>1764</v>
      </c>
      <c r="E1008" s="200" t="s">
        <v>1758</v>
      </c>
      <c r="F1008">
        <v>1006</v>
      </c>
    </row>
    <row r="1009" spans="1:6" x14ac:dyDescent="0.25">
      <c r="A1009" t="s">
        <v>3145</v>
      </c>
      <c r="B1009" s="199">
        <v>11704.15</v>
      </c>
      <c r="C1009" t="s">
        <v>3296</v>
      </c>
      <c r="D1009" t="s">
        <v>1764</v>
      </c>
      <c r="E1009" s="200" t="s">
        <v>1757</v>
      </c>
      <c r="F1009">
        <v>1007</v>
      </c>
    </row>
    <row r="1010" spans="1:6" x14ac:dyDescent="0.25">
      <c r="A1010" t="s">
        <v>521</v>
      </c>
      <c r="B1010" s="199">
        <v>2394.14</v>
      </c>
      <c r="C1010" t="s">
        <v>2702</v>
      </c>
      <c r="D1010" t="s">
        <v>1764</v>
      </c>
      <c r="E1010" s="200" t="s">
        <v>1756</v>
      </c>
      <c r="F1010">
        <v>1008</v>
      </c>
    </row>
    <row r="1011" spans="1:6" x14ac:dyDescent="0.25">
      <c r="A1011" t="s">
        <v>197</v>
      </c>
      <c r="B1011" s="199">
        <v>919.53</v>
      </c>
      <c r="C1011" t="s">
        <v>2703</v>
      </c>
      <c r="D1011" t="s">
        <v>1764</v>
      </c>
      <c r="E1011" s="200" t="s">
        <v>1754</v>
      </c>
      <c r="F1011">
        <v>1009</v>
      </c>
    </row>
    <row r="1012" spans="1:6" x14ac:dyDescent="0.25">
      <c r="A1012" t="s">
        <v>1388</v>
      </c>
      <c r="B1012" s="199">
        <v>21242.35</v>
      </c>
      <c r="C1012" t="s">
        <v>2704</v>
      </c>
      <c r="D1012" t="s">
        <v>1944</v>
      </c>
      <c r="E1012" s="200" t="s">
        <v>1733</v>
      </c>
      <c r="F1012">
        <v>1010</v>
      </c>
    </row>
    <row r="1013" spans="1:6" x14ac:dyDescent="0.25">
      <c r="A1013" t="s">
        <v>732</v>
      </c>
      <c r="B1013" s="199">
        <v>4521.42</v>
      </c>
      <c r="C1013" t="s">
        <v>2705</v>
      </c>
      <c r="D1013" t="s">
        <v>1764</v>
      </c>
      <c r="E1013" s="200" t="s">
        <v>1757</v>
      </c>
      <c r="F1013">
        <v>1011</v>
      </c>
    </row>
    <row r="1014" spans="1:6" x14ac:dyDescent="0.25">
      <c r="A1014" t="s">
        <v>795</v>
      </c>
      <c r="B1014" s="199">
        <v>841</v>
      </c>
      <c r="C1014" t="s">
        <v>2706</v>
      </c>
      <c r="D1014" t="s">
        <v>1764</v>
      </c>
      <c r="E1014" s="200" t="s">
        <v>1758</v>
      </c>
      <c r="F1014">
        <v>1012</v>
      </c>
    </row>
    <row r="1015" spans="1:6" x14ac:dyDescent="0.25">
      <c r="A1015" t="s">
        <v>734</v>
      </c>
      <c r="B1015" s="199">
        <v>3760.5</v>
      </c>
      <c r="C1015" t="s">
        <v>2707</v>
      </c>
      <c r="D1015" t="s">
        <v>1764</v>
      </c>
      <c r="E1015" s="200" t="s">
        <v>1757</v>
      </c>
      <c r="F1015">
        <v>1013</v>
      </c>
    </row>
    <row r="1016" spans="1:6" x14ac:dyDescent="0.25">
      <c r="A1016" t="s">
        <v>287</v>
      </c>
      <c r="B1016" s="199">
        <v>187.65</v>
      </c>
      <c r="C1016" t="s">
        <v>2708</v>
      </c>
      <c r="D1016" t="s">
        <v>1764</v>
      </c>
      <c r="E1016" s="200" t="s">
        <v>1755</v>
      </c>
      <c r="F1016">
        <v>1014</v>
      </c>
    </row>
    <row r="1017" spans="1:6" x14ac:dyDescent="0.25">
      <c r="A1017" t="s">
        <v>290</v>
      </c>
      <c r="B1017" s="199">
        <v>272.69</v>
      </c>
      <c r="C1017" t="s">
        <v>2709</v>
      </c>
      <c r="D1017" t="s">
        <v>1764</v>
      </c>
      <c r="E1017" s="200" t="s">
        <v>1755</v>
      </c>
      <c r="F1017">
        <v>1015</v>
      </c>
    </row>
    <row r="1018" spans="1:6" x14ac:dyDescent="0.25">
      <c r="A1018" t="s">
        <v>293</v>
      </c>
      <c r="B1018" s="199">
        <v>375.29</v>
      </c>
      <c r="C1018" t="s">
        <v>2710</v>
      </c>
      <c r="D1018" t="s">
        <v>1764</v>
      </c>
      <c r="E1018" s="200" t="s">
        <v>1755</v>
      </c>
      <c r="F1018">
        <v>1016</v>
      </c>
    </row>
    <row r="1019" spans="1:6" x14ac:dyDescent="0.25">
      <c r="A1019" t="s">
        <v>296</v>
      </c>
      <c r="B1019" s="199">
        <v>576.96</v>
      </c>
      <c r="C1019" t="s">
        <v>2711</v>
      </c>
      <c r="D1019" t="s">
        <v>1764</v>
      </c>
      <c r="E1019" s="200" t="s">
        <v>1755</v>
      </c>
      <c r="F1019">
        <v>1017</v>
      </c>
    </row>
    <row r="1020" spans="1:6" x14ac:dyDescent="0.25">
      <c r="A1020" t="s">
        <v>305</v>
      </c>
      <c r="B1020" s="199">
        <v>4808.57</v>
      </c>
      <c r="C1020" t="s">
        <v>2712</v>
      </c>
      <c r="D1020" t="s">
        <v>1764</v>
      </c>
      <c r="E1020" s="200" t="s">
        <v>1755</v>
      </c>
      <c r="F1020">
        <v>1018</v>
      </c>
    </row>
    <row r="1021" spans="1:6" x14ac:dyDescent="0.25">
      <c r="A1021" t="s">
        <v>322</v>
      </c>
      <c r="B1021" s="199">
        <v>134.15</v>
      </c>
      <c r="C1021" t="s">
        <v>2713</v>
      </c>
      <c r="D1021" t="s">
        <v>1764</v>
      </c>
      <c r="E1021" s="200" t="s">
        <v>1755</v>
      </c>
      <c r="F1021">
        <v>1019</v>
      </c>
    </row>
    <row r="1022" spans="1:6" x14ac:dyDescent="0.25">
      <c r="A1022" t="s">
        <v>325</v>
      </c>
      <c r="B1022" s="199">
        <v>164.43</v>
      </c>
      <c r="C1022" t="s">
        <v>2714</v>
      </c>
      <c r="D1022" t="s">
        <v>1764</v>
      </c>
      <c r="E1022" s="200" t="s">
        <v>1755</v>
      </c>
      <c r="F1022">
        <v>1020</v>
      </c>
    </row>
    <row r="1023" spans="1:6" x14ac:dyDescent="0.25">
      <c r="A1023" t="s">
        <v>328</v>
      </c>
      <c r="B1023" s="199">
        <v>242.91</v>
      </c>
      <c r="C1023" t="s">
        <v>2715</v>
      </c>
      <c r="D1023" t="s">
        <v>1764</v>
      </c>
      <c r="E1023" s="200" t="s">
        <v>1755</v>
      </c>
      <c r="F1023">
        <v>1021</v>
      </c>
    </row>
    <row r="1024" spans="1:6" x14ac:dyDescent="0.25">
      <c r="A1024" t="s">
        <v>331</v>
      </c>
      <c r="B1024" s="199">
        <v>385.83</v>
      </c>
      <c r="C1024" t="s">
        <v>2716</v>
      </c>
      <c r="D1024" t="s">
        <v>1764</v>
      </c>
      <c r="E1024" s="200" t="s">
        <v>1755</v>
      </c>
      <c r="F1024">
        <v>1022</v>
      </c>
    </row>
    <row r="1025" spans="1:6" x14ac:dyDescent="0.25">
      <c r="A1025" t="s">
        <v>334</v>
      </c>
      <c r="B1025" s="199">
        <v>519.11</v>
      </c>
      <c r="C1025" t="s">
        <v>2717</v>
      </c>
      <c r="D1025" t="s">
        <v>1764</v>
      </c>
      <c r="E1025" s="200" t="s">
        <v>1755</v>
      </c>
      <c r="F1025">
        <v>1023</v>
      </c>
    </row>
    <row r="1026" spans="1:6" x14ac:dyDescent="0.25">
      <c r="A1026" t="s">
        <v>337</v>
      </c>
      <c r="B1026" s="199">
        <v>679.56</v>
      </c>
      <c r="C1026" t="s">
        <v>2718</v>
      </c>
      <c r="D1026" t="s">
        <v>1764</v>
      </c>
      <c r="E1026" s="200" t="s">
        <v>1755</v>
      </c>
      <c r="F1026">
        <v>1024</v>
      </c>
    </row>
    <row r="1027" spans="1:6" x14ac:dyDescent="0.25">
      <c r="A1027" t="s">
        <v>164</v>
      </c>
      <c r="B1027" s="199">
        <v>17015.21</v>
      </c>
      <c r="C1027" t="s">
        <v>2719</v>
      </c>
      <c r="D1027" t="s">
        <v>1764</v>
      </c>
      <c r="E1027" s="200" t="s">
        <v>1754</v>
      </c>
      <c r="F1027">
        <v>1025</v>
      </c>
    </row>
    <row r="1028" spans="1:6" x14ac:dyDescent="0.25">
      <c r="A1028" t="s">
        <v>1030</v>
      </c>
      <c r="B1028" s="199">
        <v>9044.3700000000008</v>
      </c>
      <c r="C1028" t="s">
        <v>2720</v>
      </c>
      <c r="D1028" t="s">
        <v>1764</v>
      </c>
      <c r="E1028" s="200" t="s">
        <v>1760</v>
      </c>
      <c r="F1028">
        <v>1026</v>
      </c>
    </row>
    <row r="1029" spans="1:6" x14ac:dyDescent="0.25">
      <c r="A1029" t="s">
        <v>1214</v>
      </c>
      <c r="B1029" s="199">
        <v>2872.98</v>
      </c>
      <c r="C1029" t="s">
        <v>2721</v>
      </c>
      <c r="D1029" t="s">
        <v>1764</v>
      </c>
      <c r="E1029" s="200" t="s">
        <v>1729</v>
      </c>
      <c r="F1029">
        <v>1027</v>
      </c>
    </row>
    <row r="1030" spans="1:6" x14ac:dyDescent="0.25">
      <c r="A1030" t="s">
        <v>1485</v>
      </c>
      <c r="B1030" s="199">
        <v>22404.33</v>
      </c>
      <c r="C1030" t="s">
        <v>2722</v>
      </c>
      <c r="D1030" t="s">
        <v>2359</v>
      </c>
      <c r="E1030" s="200" t="s">
        <v>1761</v>
      </c>
      <c r="F1030">
        <v>1028</v>
      </c>
    </row>
    <row r="1031" spans="1:6" x14ac:dyDescent="0.25">
      <c r="A1031" t="s">
        <v>642</v>
      </c>
      <c r="B1031" s="199">
        <v>1866.53</v>
      </c>
      <c r="C1031" t="s">
        <v>2723</v>
      </c>
      <c r="D1031" t="s">
        <v>1764</v>
      </c>
      <c r="E1031" s="200" t="s">
        <v>1757</v>
      </c>
      <c r="F1031">
        <v>1029</v>
      </c>
    </row>
    <row r="1032" spans="1:6" x14ac:dyDescent="0.25">
      <c r="A1032" t="s">
        <v>942</v>
      </c>
      <c r="B1032" s="199">
        <v>6002.15</v>
      </c>
      <c r="C1032" t="s">
        <v>2724</v>
      </c>
      <c r="D1032" t="s">
        <v>1764</v>
      </c>
      <c r="E1032" s="200" t="s">
        <v>1759</v>
      </c>
      <c r="F1032">
        <v>1030</v>
      </c>
    </row>
    <row r="1033" spans="1:6" x14ac:dyDescent="0.25">
      <c r="A1033" t="s">
        <v>799</v>
      </c>
      <c r="B1033" s="199">
        <v>1257.32</v>
      </c>
      <c r="C1033" t="s">
        <v>2725</v>
      </c>
      <c r="D1033" t="s">
        <v>1764</v>
      </c>
      <c r="E1033" s="200" t="s">
        <v>1758</v>
      </c>
      <c r="F1033">
        <v>1031</v>
      </c>
    </row>
    <row r="1034" spans="1:6" x14ac:dyDescent="0.25">
      <c r="A1034" t="s">
        <v>706</v>
      </c>
      <c r="B1034" s="199">
        <v>12162.86</v>
      </c>
      <c r="C1034" t="s">
        <v>2726</v>
      </c>
      <c r="D1034" t="s">
        <v>1764</v>
      </c>
      <c r="E1034" s="200" t="s">
        <v>1757</v>
      </c>
      <c r="F1034">
        <v>1032</v>
      </c>
    </row>
    <row r="1035" spans="1:6" x14ac:dyDescent="0.25">
      <c r="A1035" t="s">
        <v>217</v>
      </c>
      <c r="B1035" s="199">
        <v>462.25</v>
      </c>
      <c r="C1035" t="s">
        <v>2727</v>
      </c>
      <c r="D1035" t="s">
        <v>1764</v>
      </c>
      <c r="E1035" s="200" t="s">
        <v>1754</v>
      </c>
      <c r="F1035">
        <v>1033</v>
      </c>
    </row>
    <row r="1036" spans="1:6" x14ac:dyDescent="0.25">
      <c r="A1036" t="s">
        <v>218</v>
      </c>
      <c r="B1036" s="199">
        <v>523.33000000000004</v>
      </c>
      <c r="C1036" t="s">
        <v>2728</v>
      </c>
      <c r="D1036" t="s">
        <v>1764</v>
      </c>
      <c r="E1036" s="200" t="s">
        <v>1754</v>
      </c>
      <c r="F1036">
        <v>1034</v>
      </c>
    </row>
    <row r="1037" spans="1:6" x14ac:dyDescent="0.25">
      <c r="A1037" t="s">
        <v>219</v>
      </c>
      <c r="B1037" s="199">
        <v>628.34</v>
      </c>
      <c r="C1037" t="s">
        <v>2729</v>
      </c>
      <c r="D1037" t="s">
        <v>1764</v>
      </c>
      <c r="E1037" s="200" t="s">
        <v>1754</v>
      </c>
      <c r="F1037">
        <v>1035</v>
      </c>
    </row>
    <row r="1038" spans="1:6" x14ac:dyDescent="0.25">
      <c r="A1038" t="s">
        <v>220</v>
      </c>
      <c r="B1038" s="199">
        <v>997.34</v>
      </c>
      <c r="C1038" t="s">
        <v>2730</v>
      </c>
      <c r="D1038" t="s">
        <v>1764</v>
      </c>
      <c r="E1038" s="200" t="s">
        <v>1754</v>
      </c>
      <c r="F1038">
        <v>1036</v>
      </c>
    </row>
    <row r="1039" spans="1:6" x14ac:dyDescent="0.25">
      <c r="A1039" t="s">
        <v>221</v>
      </c>
      <c r="B1039" s="199">
        <v>1596.68</v>
      </c>
      <c r="C1039" t="s">
        <v>2731</v>
      </c>
      <c r="D1039" t="s">
        <v>1764</v>
      </c>
      <c r="E1039" s="200" t="s">
        <v>1754</v>
      </c>
      <c r="F1039">
        <v>1037</v>
      </c>
    </row>
    <row r="1040" spans="1:6" x14ac:dyDescent="0.25">
      <c r="A1040" t="s">
        <v>222</v>
      </c>
      <c r="B1040" s="199">
        <v>1762.78</v>
      </c>
      <c r="C1040" t="s">
        <v>2732</v>
      </c>
      <c r="D1040" t="s">
        <v>1764</v>
      </c>
      <c r="E1040" s="200" t="s">
        <v>1754</v>
      </c>
      <c r="F1040">
        <v>1038</v>
      </c>
    </row>
    <row r="1041" spans="1:6" x14ac:dyDescent="0.25">
      <c r="A1041" t="s">
        <v>223</v>
      </c>
      <c r="B1041" s="199">
        <v>3254.47</v>
      </c>
      <c r="C1041" t="s">
        <v>2733</v>
      </c>
      <c r="D1041" t="s">
        <v>1764</v>
      </c>
      <c r="E1041" s="200" t="s">
        <v>1754</v>
      </c>
      <c r="F1041">
        <v>1039</v>
      </c>
    </row>
    <row r="1042" spans="1:6" x14ac:dyDescent="0.25">
      <c r="A1042" t="s">
        <v>224</v>
      </c>
      <c r="B1042" s="199">
        <v>6090.56</v>
      </c>
      <c r="C1042" t="s">
        <v>2734</v>
      </c>
      <c r="D1042" t="s">
        <v>1764</v>
      </c>
      <c r="E1042" s="200" t="s">
        <v>1754</v>
      </c>
      <c r="F1042">
        <v>1040</v>
      </c>
    </row>
    <row r="1043" spans="1:6" x14ac:dyDescent="0.25">
      <c r="A1043" t="s">
        <v>225</v>
      </c>
      <c r="B1043" s="199">
        <v>9066.11</v>
      </c>
      <c r="C1043" t="s">
        <v>2735</v>
      </c>
      <c r="D1043" t="s">
        <v>1764</v>
      </c>
      <c r="E1043" s="200" t="s">
        <v>1754</v>
      </c>
      <c r="F1043">
        <v>1041</v>
      </c>
    </row>
    <row r="1044" spans="1:6" x14ac:dyDescent="0.25">
      <c r="A1044" t="s">
        <v>226</v>
      </c>
      <c r="B1044" s="199">
        <v>13057.03</v>
      </c>
      <c r="C1044" t="s">
        <v>2736</v>
      </c>
      <c r="D1044" t="s">
        <v>1764</v>
      </c>
      <c r="E1044" s="200" t="s">
        <v>1754</v>
      </c>
      <c r="F1044">
        <v>1042</v>
      </c>
    </row>
    <row r="1045" spans="1:6" x14ac:dyDescent="0.25">
      <c r="A1045" t="s">
        <v>227</v>
      </c>
      <c r="B1045" s="199">
        <v>18481.61</v>
      </c>
      <c r="C1045" t="s">
        <v>2737</v>
      </c>
      <c r="D1045" t="s">
        <v>1764</v>
      </c>
      <c r="E1045" s="200" t="s">
        <v>1754</v>
      </c>
      <c r="F1045">
        <v>1043</v>
      </c>
    </row>
    <row r="1046" spans="1:6" x14ac:dyDescent="0.25">
      <c r="A1046" t="s">
        <v>213</v>
      </c>
      <c r="B1046" s="199">
        <v>31761.32</v>
      </c>
      <c r="C1046" t="s">
        <v>2738</v>
      </c>
      <c r="D1046" t="s">
        <v>1764</v>
      </c>
      <c r="E1046" s="200" t="s">
        <v>1754</v>
      </c>
      <c r="F1046">
        <v>1044</v>
      </c>
    </row>
    <row r="1047" spans="1:6" x14ac:dyDescent="0.25">
      <c r="A1047" t="s">
        <v>214</v>
      </c>
      <c r="B1047" s="199">
        <v>43195.27</v>
      </c>
      <c r="C1047" t="s">
        <v>2739</v>
      </c>
      <c r="D1047" t="s">
        <v>1764</v>
      </c>
      <c r="E1047" s="200" t="s">
        <v>1754</v>
      </c>
      <c r="F1047">
        <v>1045</v>
      </c>
    </row>
    <row r="1048" spans="1:6" x14ac:dyDescent="0.25">
      <c r="A1048" t="s">
        <v>228</v>
      </c>
      <c r="B1048" s="199">
        <v>33972.06</v>
      </c>
      <c r="C1048" t="s">
        <v>2740</v>
      </c>
      <c r="D1048" t="s">
        <v>1764</v>
      </c>
      <c r="E1048" s="200" t="s">
        <v>1754</v>
      </c>
      <c r="F1048">
        <v>1046</v>
      </c>
    </row>
    <row r="1049" spans="1:6" x14ac:dyDescent="0.25">
      <c r="A1049" t="s">
        <v>229</v>
      </c>
      <c r="B1049" s="199">
        <v>51931.89</v>
      </c>
      <c r="C1049" t="s">
        <v>2741</v>
      </c>
      <c r="D1049" t="s">
        <v>1764</v>
      </c>
      <c r="E1049" s="200" t="s">
        <v>1754</v>
      </c>
      <c r="F1049">
        <v>1047</v>
      </c>
    </row>
    <row r="1050" spans="1:6" x14ac:dyDescent="0.25">
      <c r="A1050" t="s">
        <v>783</v>
      </c>
      <c r="B1050" s="199">
        <v>563.54</v>
      </c>
      <c r="C1050" t="s">
        <v>2742</v>
      </c>
      <c r="D1050" t="s">
        <v>1764</v>
      </c>
      <c r="E1050" s="200" t="s">
        <v>1758</v>
      </c>
      <c r="F1050">
        <v>1048</v>
      </c>
    </row>
    <row r="1051" spans="1:6" x14ac:dyDescent="0.25">
      <c r="A1051" t="s">
        <v>784</v>
      </c>
      <c r="B1051" s="199">
        <v>574.91</v>
      </c>
      <c r="C1051" t="s">
        <v>2743</v>
      </c>
      <c r="D1051" t="s">
        <v>1764</v>
      </c>
      <c r="E1051" s="200" t="s">
        <v>1758</v>
      </c>
      <c r="F1051">
        <v>1049</v>
      </c>
    </row>
    <row r="1052" spans="1:6" x14ac:dyDescent="0.25">
      <c r="A1052" t="s">
        <v>785</v>
      </c>
      <c r="B1052" s="199">
        <v>825.45</v>
      </c>
      <c r="C1052" t="s">
        <v>2744</v>
      </c>
      <c r="D1052" t="s">
        <v>1764</v>
      </c>
      <c r="E1052" s="200" t="s">
        <v>1758</v>
      </c>
      <c r="F1052">
        <v>1050</v>
      </c>
    </row>
    <row r="1053" spans="1:6" x14ac:dyDescent="0.25">
      <c r="A1053" t="s">
        <v>786</v>
      </c>
      <c r="B1053" s="199">
        <v>986.83</v>
      </c>
      <c r="C1053" t="s">
        <v>2745</v>
      </c>
      <c r="D1053" t="s">
        <v>1764</v>
      </c>
      <c r="E1053" s="200" t="s">
        <v>1758</v>
      </c>
      <c r="F1053">
        <v>1051</v>
      </c>
    </row>
    <row r="1054" spans="1:6" x14ac:dyDescent="0.25">
      <c r="A1054" t="s">
        <v>787</v>
      </c>
      <c r="B1054" s="199">
        <v>1359.58</v>
      </c>
      <c r="C1054" t="s">
        <v>2746</v>
      </c>
      <c r="D1054" t="s">
        <v>1764</v>
      </c>
      <c r="E1054" s="200" t="s">
        <v>1758</v>
      </c>
      <c r="F1054">
        <v>1052</v>
      </c>
    </row>
    <row r="1055" spans="1:6" x14ac:dyDescent="0.25">
      <c r="A1055" t="s">
        <v>788</v>
      </c>
      <c r="B1055" s="199">
        <v>1653.27</v>
      </c>
      <c r="C1055" t="s">
        <v>2747</v>
      </c>
      <c r="D1055" t="s">
        <v>1764</v>
      </c>
      <c r="E1055" s="200" t="s">
        <v>1758</v>
      </c>
      <c r="F1055">
        <v>1053</v>
      </c>
    </row>
    <row r="1056" spans="1:6" x14ac:dyDescent="0.25">
      <c r="A1056" t="s">
        <v>954</v>
      </c>
      <c r="B1056" s="199">
        <v>45592.45</v>
      </c>
      <c r="C1056" t="s">
        <v>2748</v>
      </c>
      <c r="D1056" t="s">
        <v>1764</v>
      </c>
      <c r="E1056" s="200" t="s">
        <v>1759</v>
      </c>
      <c r="F1056">
        <v>1054</v>
      </c>
    </row>
    <row r="1057" spans="1:6" x14ac:dyDescent="0.25">
      <c r="A1057" t="s">
        <v>846</v>
      </c>
      <c r="B1057" s="199">
        <v>1843.66</v>
      </c>
      <c r="C1057" t="s">
        <v>2749</v>
      </c>
      <c r="D1057" t="s">
        <v>1764</v>
      </c>
      <c r="E1057" s="200" t="s">
        <v>1758</v>
      </c>
      <c r="F1057">
        <v>1055</v>
      </c>
    </row>
    <row r="1058" spans="1:6" x14ac:dyDescent="0.25">
      <c r="A1058" t="s">
        <v>1041</v>
      </c>
      <c r="B1058" s="199">
        <v>3867.24</v>
      </c>
      <c r="C1058" t="s">
        <v>2750</v>
      </c>
      <c r="D1058" t="s">
        <v>1764</v>
      </c>
      <c r="E1058" s="200" t="s">
        <v>1760</v>
      </c>
      <c r="F1058">
        <v>1056</v>
      </c>
    </row>
    <row r="1059" spans="1:6" x14ac:dyDescent="0.25">
      <c r="A1059" t="s">
        <v>1101</v>
      </c>
      <c r="B1059" s="199">
        <v>13658.81</v>
      </c>
      <c r="C1059" t="s">
        <v>2751</v>
      </c>
      <c r="D1059" t="s">
        <v>1764</v>
      </c>
      <c r="E1059" s="200" t="s">
        <v>1714</v>
      </c>
      <c r="F1059">
        <v>1057</v>
      </c>
    </row>
    <row r="1060" spans="1:6" x14ac:dyDescent="0.25">
      <c r="A1060" t="s">
        <v>531</v>
      </c>
      <c r="B1060" s="199">
        <v>2362.13</v>
      </c>
      <c r="C1060" t="s">
        <v>2752</v>
      </c>
      <c r="D1060" t="s">
        <v>1764</v>
      </c>
      <c r="E1060" s="200" t="s">
        <v>1756</v>
      </c>
      <c r="F1060">
        <v>1058</v>
      </c>
    </row>
    <row r="1061" spans="1:6" x14ac:dyDescent="0.25">
      <c r="A1061" t="s">
        <v>1383</v>
      </c>
      <c r="B1061" s="199">
        <v>2200.4899999999998</v>
      </c>
      <c r="C1061" t="s">
        <v>2753</v>
      </c>
      <c r="D1061" t="s">
        <v>1944</v>
      </c>
      <c r="E1061" s="200" t="s">
        <v>1733</v>
      </c>
      <c r="F1061">
        <v>1059</v>
      </c>
    </row>
    <row r="1062" spans="1:6" x14ac:dyDescent="0.25">
      <c r="A1062" t="s">
        <v>1044</v>
      </c>
      <c r="B1062" s="199">
        <v>5067.34</v>
      </c>
      <c r="C1062" t="s">
        <v>2754</v>
      </c>
      <c r="D1062" t="s">
        <v>1764</v>
      </c>
      <c r="E1062" s="200" t="s">
        <v>1760</v>
      </c>
      <c r="F1062">
        <v>1060</v>
      </c>
    </row>
    <row r="1063" spans="1:6" x14ac:dyDescent="0.25">
      <c r="A1063" t="s">
        <v>730</v>
      </c>
      <c r="B1063" s="199">
        <v>4440.59</v>
      </c>
      <c r="C1063" t="s">
        <v>2755</v>
      </c>
      <c r="D1063" t="s">
        <v>1764</v>
      </c>
      <c r="E1063" s="200" t="s">
        <v>1757</v>
      </c>
      <c r="F1063">
        <v>1061</v>
      </c>
    </row>
    <row r="1064" spans="1:6" x14ac:dyDescent="0.25">
      <c r="A1064" t="s">
        <v>1487</v>
      </c>
      <c r="B1064" s="199">
        <v>43606.99</v>
      </c>
      <c r="C1064" t="s">
        <v>2756</v>
      </c>
      <c r="D1064" t="s">
        <v>2359</v>
      </c>
      <c r="E1064" s="200" t="s">
        <v>1761</v>
      </c>
      <c r="F1064">
        <v>1062</v>
      </c>
    </row>
    <row r="1065" spans="1:6" x14ac:dyDescent="0.25">
      <c r="A1065" t="s">
        <v>498</v>
      </c>
      <c r="B1065" s="199">
        <v>20402.099999999999</v>
      </c>
      <c r="C1065" t="s">
        <v>2757</v>
      </c>
      <c r="D1065" t="s">
        <v>1764</v>
      </c>
      <c r="E1065" s="200" t="s">
        <v>1756</v>
      </c>
      <c r="F1065">
        <v>1063</v>
      </c>
    </row>
    <row r="1066" spans="1:6" x14ac:dyDescent="0.25">
      <c r="A1066" t="s">
        <v>1371</v>
      </c>
      <c r="B1066" s="199">
        <v>1177.24</v>
      </c>
      <c r="C1066" t="s">
        <v>2758</v>
      </c>
      <c r="D1066" t="s">
        <v>1944</v>
      </c>
      <c r="E1066" s="200" t="s">
        <v>1733</v>
      </c>
      <c r="F1066">
        <v>1064</v>
      </c>
    </row>
    <row r="1067" spans="1:6" x14ac:dyDescent="0.25">
      <c r="A1067" t="s">
        <v>547</v>
      </c>
      <c r="B1067" s="199">
        <v>21289.57</v>
      </c>
      <c r="C1067" t="s">
        <v>2759</v>
      </c>
      <c r="D1067" t="s">
        <v>1764</v>
      </c>
      <c r="E1067" s="200" t="s">
        <v>1756</v>
      </c>
      <c r="F1067">
        <v>1065</v>
      </c>
    </row>
    <row r="1068" spans="1:6" x14ac:dyDescent="0.25">
      <c r="A1068" t="s">
        <v>131</v>
      </c>
      <c r="B1068" s="199">
        <v>658</v>
      </c>
      <c r="C1068" t="s">
        <v>2760</v>
      </c>
      <c r="D1068" t="s">
        <v>1764</v>
      </c>
      <c r="E1068" s="200" t="s">
        <v>1754</v>
      </c>
      <c r="F1068">
        <v>1066</v>
      </c>
    </row>
    <row r="1069" spans="1:6" x14ac:dyDescent="0.25">
      <c r="A1069" t="s">
        <v>1396</v>
      </c>
      <c r="B1069" s="199">
        <v>17076.22</v>
      </c>
      <c r="C1069" t="s">
        <v>2761</v>
      </c>
      <c r="D1069" t="s">
        <v>1944</v>
      </c>
      <c r="E1069" s="200" t="s">
        <v>1733</v>
      </c>
      <c r="F1069">
        <v>1067</v>
      </c>
    </row>
    <row r="1070" spans="1:6" x14ac:dyDescent="0.25">
      <c r="A1070" t="s">
        <v>1014</v>
      </c>
      <c r="B1070" s="199">
        <v>3765.07</v>
      </c>
      <c r="C1070" t="s">
        <v>2762</v>
      </c>
      <c r="D1070" t="s">
        <v>1764</v>
      </c>
      <c r="E1070" s="200" t="s">
        <v>1760</v>
      </c>
      <c r="F1070">
        <v>1068</v>
      </c>
    </row>
    <row r="1071" spans="1:6" x14ac:dyDescent="0.25">
      <c r="A1071" t="s">
        <v>162</v>
      </c>
      <c r="B1071" s="199">
        <v>9218.2099999999991</v>
      </c>
      <c r="C1071" t="s">
        <v>2763</v>
      </c>
      <c r="D1071" t="s">
        <v>1764</v>
      </c>
      <c r="E1071" s="200" t="s">
        <v>1754</v>
      </c>
      <c r="F1071">
        <v>1069</v>
      </c>
    </row>
    <row r="1072" spans="1:6" x14ac:dyDescent="0.25">
      <c r="A1072" t="s">
        <v>893</v>
      </c>
      <c r="B1072" s="199">
        <v>13221.16</v>
      </c>
      <c r="C1072" t="s">
        <v>2764</v>
      </c>
      <c r="D1072" t="s">
        <v>1764</v>
      </c>
      <c r="E1072" s="200" t="s">
        <v>1758</v>
      </c>
      <c r="F1072">
        <v>1070</v>
      </c>
    </row>
    <row r="1073" spans="1:6" x14ac:dyDescent="0.25">
      <c r="A1073" t="s">
        <v>796</v>
      </c>
      <c r="B1073" s="199">
        <v>841</v>
      </c>
      <c r="C1073" t="s">
        <v>2765</v>
      </c>
      <c r="D1073" t="s">
        <v>1764</v>
      </c>
      <c r="E1073" s="200" t="s">
        <v>1758</v>
      </c>
      <c r="F1073">
        <v>1071</v>
      </c>
    </row>
    <row r="1074" spans="1:6" x14ac:dyDescent="0.25">
      <c r="A1074" t="s">
        <v>1005</v>
      </c>
      <c r="B1074" s="199">
        <v>922.61</v>
      </c>
      <c r="C1074" t="s">
        <v>2766</v>
      </c>
      <c r="D1074" t="s">
        <v>1764</v>
      </c>
      <c r="E1074" s="200" t="s">
        <v>1760</v>
      </c>
      <c r="F1074">
        <v>1072</v>
      </c>
    </row>
    <row r="1075" spans="1:6" x14ac:dyDescent="0.25">
      <c r="A1075" t="s">
        <v>3135</v>
      </c>
      <c r="B1075" s="199">
        <v>12197.75</v>
      </c>
      <c r="C1075" t="s">
        <v>3290</v>
      </c>
      <c r="D1075" t="s">
        <v>1764</v>
      </c>
      <c r="E1075" s="200" t="s">
        <v>1757</v>
      </c>
      <c r="F1075">
        <v>1073</v>
      </c>
    </row>
    <row r="1076" spans="1:6" x14ac:dyDescent="0.25">
      <c r="A1076" t="s">
        <v>990</v>
      </c>
      <c r="B1076" s="199">
        <v>5591.33</v>
      </c>
      <c r="C1076" t="s">
        <v>2767</v>
      </c>
      <c r="D1076" t="s">
        <v>1764</v>
      </c>
      <c r="E1076" s="200" t="s">
        <v>1759</v>
      </c>
      <c r="F1076">
        <v>1074</v>
      </c>
    </row>
    <row r="1077" spans="1:6" x14ac:dyDescent="0.25">
      <c r="A1077" t="s">
        <v>1109</v>
      </c>
      <c r="B1077" s="199">
        <v>20839.75</v>
      </c>
      <c r="C1077" t="s">
        <v>2768</v>
      </c>
      <c r="D1077" t="s">
        <v>1764</v>
      </c>
      <c r="E1077" s="200" t="s">
        <v>1714</v>
      </c>
      <c r="F1077">
        <v>1075</v>
      </c>
    </row>
    <row r="1078" spans="1:6" x14ac:dyDescent="0.25">
      <c r="A1078" t="s">
        <v>989</v>
      </c>
      <c r="B1078" s="199">
        <v>5204.8900000000003</v>
      </c>
      <c r="C1078" t="s">
        <v>2769</v>
      </c>
      <c r="D1078" t="s">
        <v>1764</v>
      </c>
      <c r="E1078" s="200" t="s">
        <v>1759</v>
      </c>
      <c r="F1078">
        <v>1076</v>
      </c>
    </row>
    <row r="1079" spans="1:6" x14ac:dyDescent="0.25">
      <c r="A1079" t="s">
        <v>412</v>
      </c>
      <c r="B1079" s="199">
        <v>469.67</v>
      </c>
      <c r="C1079" t="s">
        <v>2770</v>
      </c>
      <c r="D1079" t="s">
        <v>1764</v>
      </c>
      <c r="E1079" s="200" t="s">
        <v>1756</v>
      </c>
      <c r="F1079">
        <v>1077</v>
      </c>
    </row>
    <row r="1080" spans="1:6" x14ac:dyDescent="0.25">
      <c r="A1080" t="s">
        <v>151</v>
      </c>
      <c r="B1080" s="199">
        <v>1569.15</v>
      </c>
      <c r="C1080" t="s">
        <v>2771</v>
      </c>
      <c r="D1080" t="s">
        <v>1764</v>
      </c>
      <c r="E1080" s="200" t="s">
        <v>1754</v>
      </c>
      <c r="F1080">
        <v>1078</v>
      </c>
    </row>
    <row r="1081" spans="1:6" x14ac:dyDescent="0.25">
      <c r="A1081" t="s">
        <v>623</v>
      </c>
      <c r="B1081" s="199">
        <v>360.65</v>
      </c>
      <c r="C1081" t="s">
        <v>2772</v>
      </c>
      <c r="D1081" t="s">
        <v>1764</v>
      </c>
      <c r="E1081" s="200" t="s">
        <v>1757</v>
      </c>
      <c r="F1081">
        <v>1079</v>
      </c>
    </row>
    <row r="1082" spans="1:6" x14ac:dyDescent="0.25">
      <c r="A1082" t="s">
        <v>1023</v>
      </c>
      <c r="B1082" s="199">
        <v>4654.09</v>
      </c>
      <c r="C1082" t="s">
        <v>2773</v>
      </c>
      <c r="D1082" t="s">
        <v>1764</v>
      </c>
      <c r="E1082" s="200" t="s">
        <v>1760</v>
      </c>
      <c r="F1082">
        <v>1080</v>
      </c>
    </row>
    <row r="1083" spans="1:6" x14ac:dyDescent="0.25">
      <c r="A1083" t="s">
        <v>188</v>
      </c>
      <c r="B1083" s="199">
        <v>770.09</v>
      </c>
      <c r="C1083" t="s">
        <v>2774</v>
      </c>
      <c r="D1083" t="s">
        <v>1764</v>
      </c>
      <c r="E1083" s="200" t="s">
        <v>1754</v>
      </c>
      <c r="F1083">
        <v>1081</v>
      </c>
    </row>
    <row r="1084" spans="1:6" x14ac:dyDescent="0.25">
      <c r="A1084" t="s">
        <v>1637</v>
      </c>
      <c r="B1084" s="199">
        <v>5151.24</v>
      </c>
      <c r="C1084" t="s">
        <v>2775</v>
      </c>
      <c r="D1084" t="s">
        <v>1767</v>
      </c>
      <c r="E1084" s="200" t="s">
        <v>1741</v>
      </c>
      <c r="F1084">
        <v>1082</v>
      </c>
    </row>
    <row r="1085" spans="1:6" x14ac:dyDescent="0.25">
      <c r="A1085" t="s">
        <v>1352</v>
      </c>
      <c r="B1085" s="199">
        <v>44403.02</v>
      </c>
      <c r="C1085" t="s">
        <v>2776</v>
      </c>
      <c r="D1085" t="s">
        <v>1944</v>
      </c>
      <c r="E1085" s="200" t="s">
        <v>1733</v>
      </c>
      <c r="F1085">
        <v>1083</v>
      </c>
    </row>
    <row r="1086" spans="1:6" x14ac:dyDescent="0.25">
      <c r="A1086" t="s">
        <v>1615</v>
      </c>
      <c r="B1086" s="199">
        <v>1284</v>
      </c>
      <c r="C1086" t="s">
        <v>2778</v>
      </c>
      <c r="D1086" t="s">
        <v>1767</v>
      </c>
      <c r="E1086" s="200" t="s">
        <v>1741</v>
      </c>
      <c r="F1086">
        <v>1084</v>
      </c>
    </row>
    <row r="1087" spans="1:6" x14ac:dyDescent="0.25">
      <c r="A1087" t="s">
        <v>501</v>
      </c>
      <c r="B1087" s="199">
        <v>65206.17</v>
      </c>
      <c r="C1087" t="s">
        <v>2779</v>
      </c>
      <c r="D1087" t="s">
        <v>1764</v>
      </c>
      <c r="E1087" s="200" t="s">
        <v>1756</v>
      </c>
      <c r="F1087">
        <v>1085</v>
      </c>
    </row>
    <row r="1088" spans="1:6" x14ac:dyDescent="0.25">
      <c r="A1088" t="s">
        <v>1350</v>
      </c>
      <c r="B1088" s="199">
        <v>30835.65</v>
      </c>
      <c r="C1088" t="s">
        <v>2780</v>
      </c>
      <c r="D1088" t="s">
        <v>1944</v>
      </c>
      <c r="E1088" s="200" t="s">
        <v>1733</v>
      </c>
      <c r="F1088">
        <v>1086</v>
      </c>
    </row>
    <row r="1089" spans="1:6" x14ac:dyDescent="0.25">
      <c r="A1089" t="s">
        <v>514</v>
      </c>
      <c r="B1089" s="199">
        <v>18188.63</v>
      </c>
      <c r="C1089" t="s">
        <v>2781</v>
      </c>
      <c r="D1089" t="s">
        <v>1764</v>
      </c>
      <c r="E1089" s="200" t="s">
        <v>1756</v>
      </c>
      <c r="F1089">
        <v>1087</v>
      </c>
    </row>
    <row r="1090" spans="1:6" x14ac:dyDescent="0.25">
      <c r="A1090" t="s">
        <v>559</v>
      </c>
      <c r="B1090" s="199">
        <v>18979.91</v>
      </c>
      <c r="C1090" t="s">
        <v>2782</v>
      </c>
      <c r="D1090" t="s">
        <v>1764</v>
      </c>
      <c r="E1090" s="200" t="s">
        <v>1756</v>
      </c>
      <c r="F1090">
        <v>1088</v>
      </c>
    </row>
    <row r="1091" spans="1:6" x14ac:dyDescent="0.25">
      <c r="A1091" t="s">
        <v>1353</v>
      </c>
      <c r="B1091" s="199">
        <v>53282.71</v>
      </c>
      <c r="C1091" t="s">
        <v>2783</v>
      </c>
      <c r="D1091" t="s">
        <v>1944</v>
      </c>
      <c r="E1091" s="200" t="s">
        <v>1733</v>
      </c>
      <c r="F1091">
        <v>1089</v>
      </c>
    </row>
    <row r="1092" spans="1:6" x14ac:dyDescent="0.25">
      <c r="A1092" t="s">
        <v>1300</v>
      </c>
      <c r="B1092" s="199">
        <v>613.01</v>
      </c>
      <c r="C1092" t="s">
        <v>2784</v>
      </c>
      <c r="D1092" t="s">
        <v>1944</v>
      </c>
      <c r="E1092" s="200" t="s">
        <v>1733</v>
      </c>
      <c r="F1092">
        <v>1090</v>
      </c>
    </row>
    <row r="1093" spans="1:6" x14ac:dyDescent="0.25">
      <c r="A1093" t="s">
        <v>1301</v>
      </c>
      <c r="B1093" s="199">
        <v>1206.99</v>
      </c>
      <c r="C1093" t="s">
        <v>2785</v>
      </c>
      <c r="D1093" t="s">
        <v>1944</v>
      </c>
      <c r="E1093" s="200" t="s">
        <v>1733</v>
      </c>
      <c r="F1093">
        <v>1091</v>
      </c>
    </row>
    <row r="1094" spans="1:6" x14ac:dyDescent="0.25">
      <c r="A1094" t="s">
        <v>567</v>
      </c>
      <c r="B1094" s="199">
        <v>3309.56</v>
      </c>
      <c r="C1094" t="s">
        <v>2786</v>
      </c>
      <c r="D1094" t="s">
        <v>1764</v>
      </c>
      <c r="E1094" s="200" t="s">
        <v>1756</v>
      </c>
      <c r="F1094">
        <v>1092</v>
      </c>
    </row>
    <row r="1095" spans="1:6" x14ac:dyDescent="0.25">
      <c r="A1095" t="s">
        <v>1500</v>
      </c>
      <c r="B1095" s="199">
        <v>9407.84</v>
      </c>
      <c r="C1095" t="s">
        <v>2787</v>
      </c>
      <c r="D1095" t="s">
        <v>1767</v>
      </c>
      <c r="E1095" s="200" t="s">
        <v>1741</v>
      </c>
      <c r="F1095">
        <v>1093</v>
      </c>
    </row>
    <row r="1096" spans="1:6" x14ac:dyDescent="0.25">
      <c r="A1096" t="s">
        <v>3097</v>
      </c>
      <c r="B1096" s="199">
        <v>8313.93</v>
      </c>
      <c r="C1096" t="s">
        <v>3098</v>
      </c>
      <c r="D1096" t="s">
        <v>1764</v>
      </c>
      <c r="E1096" s="200" t="s">
        <v>1759</v>
      </c>
      <c r="F1096">
        <v>1094</v>
      </c>
    </row>
    <row r="1097" spans="1:6" x14ac:dyDescent="0.25">
      <c r="A1097" t="s">
        <v>1576</v>
      </c>
      <c r="B1097" s="199">
        <v>107197.46</v>
      </c>
      <c r="C1097" t="s">
        <v>2788</v>
      </c>
      <c r="D1097" t="s">
        <v>1767</v>
      </c>
      <c r="E1097" s="200" t="s">
        <v>1741</v>
      </c>
      <c r="F1097">
        <v>1095</v>
      </c>
    </row>
    <row r="1098" spans="1:6" x14ac:dyDescent="0.25">
      <c r="A1098" t="s">
        <v>1106</v>
      </c>
      <c r="B1098" s="199">
        <v>20562.21</v>
      </c>
      <c r="C1098" t="s">
        <v>2789</v>
      </c>
      <c r="D1098" t="s">
        <v>1764</v>
      </c>
      <c r="E1098" s="200" t="s">
        <v>1714</v>
      </c>
      <c r="F1098">
        <v>1096</v>
      </c>
    </row>
    <row r="1099" spans="1:6" x14ac:dyDescent="0.25">
      <c r="A1099" t="s">
        <v>1370</v>
      </c>
      <c r="B1099" s="199">
        <v>858.54</v>
      </c>
      <c r="C1099" t="s">
        <v>2790</v>
      </c>
      <c r="D1099" t="s">
        <v>1944</v>
      </c>
      <c r="E1099" s="200" t="s">
        <v>1733</v>
      </c>
      <c r="F1099">
        <v>1097</v>
      </c>
    </row>
    <row r="1100" spans="1:6" x14ac:dyDescent="0.25">
      <c r="A1100" t="s">
        <v>1392</v>
      </c>
      <c r="B1100" s="199">
        <v>2418.5500000000002</v>
      </c>
      <c r="C1100" t="s">
        <v>2791</v>
      </c>
      <c r="D1100" t="s">
        <v>1944</v>
      </c>
      <c r="E1100" s="200" t="s">
        <v>1733</v>
      </c>
      <c r="F1100">
        <v>1098</v>
      </c>
    </row>
    <row r="1101" spans="1:6" x14ac:dyDescent="0.25">
      <c r="A1101" t="s">
        <v>815</v>
      </c>
      <c r="B1101" s="199">
        <v>24995.17</v>
      </c>
      <c r="C1101" t="s">
        <v>2792</v>
      </c>
      <c r="D1101" t="s">
        <v>1764</v>
      </c>
      <c r="E1101" s="200" t="s">
        <v>1758</v>
      </c>
      <c r="F1101">
        <v>1099</v>
      </c>
    </row>
    <row r="1102" spans="1:6" x14ac:dyDescent="0.25">
      <c r="A1102" t="s">
        <v>1374</v>
      </c>
      <c r="B1102" s="199">
        <v>2401.77</v>
      </c>
      <c r="C1102" t="s">
        <v>2793</v>
      </c>
      <c r="D1102" t="s">
        <v>1944</v>
      </c>
      <c r="E1102" s="200" t="s">
        <v>1733</v>
      </c>
      <c r="F1102">
        <v>1100</v>
      </c>
    </row>
    <row r="1103" spans="1:6" x14ac:dyDescent="0.25">
      <c r="A1103" t="s">
        <v>204</v>
      </c>
      <c r="B1103" s="199">
        <v>2577.12</v>
      </c>
      <c r="C1103" t="s">
        <v>2794</v>
      </c>
      <c r="D1103" t="s">
        <v>1764</v>
      </c>
      <c r="E1103" s="200" t="s">
        <v>1754</v>
      </c>
      <c r="F1103">
        <v>1101</v>
      </c>
    </row>
    <row r="1104" spans="1:6" x14ac:dyDescent="0.25">
      <c r="A1104" t="s">
        <v>803</v>
      </c>
      <c r="B1104" s="199">
        <v>2031.22</v>
      </c>
      <c r="C1104" t="s">
        <v>2795</v>
      </c>
      <c r="D1104" t="s">
        <v>1764</v>
      </c>
      <c r="E1104" s="200" t="s">
        <v>1758</v>
      </c>
      <c r="F1104">
        <v>1102</v>
      </c>
    </row>
    <row r="1105" spans="1:6" x14ac:dyDescent="0.25">
      <c r="A1105" t="s">
        <v>121</v>
      </c>
      <c r="B1105" s="199">
        <v>4737.99</v>
      </c>
      <c r="C1105" t="s">
        <v>2796</v>
      </c>
      <c r="D1105" t="s">
        <v>1764</v>
      </c>
      <c r="E1105" s="200" t="s">
        <v>1754</v>
      </c>
      <c r="F1105">
        <v>1103</v>
      </c>
    </row>
    <row r="1106" spans="1:6" x14ac:dyDescent="0.25">
      <c r="A1106" t="s">
        <v>1418</v>
      </c>
      <c r="B1106" s="199">
        <v>6943.02</v>
      </c>
      <c r="C1106" t="s">
        <v>2797</v>
      </c>
      <c r="D1106" t="s">
        <v>2359</v>
      </c>
      <c r="E1106" s="200" t="s">
        <v>1761</v>
      </c>
      <c r="F1106">
        <v>1104</v>
      </c>
    </row>
    <row r="1107" spans="1:6" x14ac:dyDescent="0.25">
      <c r="A1107" t="s">
        <v>1049</v>
      </c>
      <c r="B1107" s="199">
        <v>10697.4</v>
      </c>
      <c r="C1107" t="s">
        <v>2798</v>
      </c>
      <c r="D1107" t="s">
        <v>1764</v>
      </c>
      <c r="E1107" s="200" t="s">
        <v>1760</v>
      </c>
      <c r="F1107">
        <v>1105</v>
      </c>
    </row>
    <row r="1108" spans="1:6" x14ac:dyDescent="0.25">
      <c r="A1108" t="s">
        <v>1665</v>
      </c>
      <c r="B1108" s="199">
        <v>358.15</v>
      </c>
      <c r="C1108" t="s">
        <v>2799</v>
      </c>
      <c r="D1108" t="s">
        <v>2589</v>
      </c>
      <c r="E1108" s="200" t="s">
        <v>1749</v>
      </c>
      <c r="F1108">
        <v>1106</v>
      </c>
    </row>
    <row r="1109" spans="1:6" x14ac:dyDescent="0.25">
      <c r="A1109" t="s">
        <v>1306</v>
      </c>
      <c r="B1109" s="199">
        <v>277.35000000000002</v>
      </c>
      <c r="C1109" t="s">
        <v>2800</v>
      </c>
      <c r="D1109" t="s">
        <v>1944</v>
      </c>
      <c r="E1109" s="200" t="s">
        <v>1733</v>
      </c>
      <c r="F1109">
        <v>1107</v>
      </c>
    </row>
    <row r="1110" spans="1:6" x14ac:dyDescent="0.25">
      <c r="A1110" t="s">
        <v>1307</v>
      </c>
      <c r="B1110" s="199">
        <v>320.42</v>
      </c>
      <c r="C1110" t="s">
        <v>2801</v>
      </c>
      <c r="D1110" t="s">
        <v>1944</v>
      </c>
      <c r="E1110" s="200" t="s">
        <v>1733</v>
      </c>
      <c r="F1110">
        <v>1108</v>
      </c>
    </row>
    <row r="1111" spans="1:6" x14ac:dyDescent="0.25">
      <c r="A1111" t="s">
        <v>1308</v>
      </c>
      <c r="B1111" s="199">
        <v>369.77</v>
      </c>
      <c r="C1111" t="s">
        <v>2802</v>
      </c>
      <c r="D1111" t="s">
        <v>1944</v>
      </c>
      <c r="E1111" s="200" t="s">
        <v>1733</v>
      </c>
      <c r="F1111">
        <v>1109</v>
      </c>
    </row>
    <row r="1112" spans="1:6" x14ac:dyDescent="0.25">
      <c r="A1112" t="s">
        <v>1309</v>
      </c>
      <c r="B1112" s="199">
        <v>476.34</v>
      </c>
      <c r="C1112" t="s">
        <v>2803</v>
      </c>
      <c r="D1112" t="s">
        <v>1944</v>
      </c>
      <c r="E1112" s="200" t="s">
        <v>1733</v>
      </c>
      <c r="F1112">
        <v>1110</v>
      </c>
    </row>
    <row r="1113" spans="1:6" x14ac:dyDescent="0.25">
      <c r="A1113" t="s">
        <v>1310</v>
      </c>
      <c r="B1113" s="199">
        <v>719.99</v>
      </c>
      <c r="C1113" t="s">
        <v>2804</v>
      </c>
      <c r="D1113" t="s">
        <v>1944</v>
      </c>
      <c r="E1113" s="200" t="s">
        <v>1733</v>
      </c>
      <c r="F1113">
        <v>1111</v>
      </c>
    </row>
    <row r="1114" spans="1:6" x14ac:dyDescent="0.25">
      <c r="A1114" t="s">
        <v>1311</v>
      </c>
      <c r="B1114" s="199">
        <v>844.56</v>
      </c>
      <c r="C1114" t="s">
        <v>2805</v>
      </c>
      <c r="D1114" t="s">
        <v>1944</v>
      </c>
      <c r="E1114" s="200" t="s">
        <v>1733</v>
      </c>
      <c r="F1114">
        <v>1112</v>
      </c>
    </row>
    <row r="1115" spans="1:6" x14ac:dyDescent="0.25">
      <c r="A1115" t="s">
        <v>1312</v>
      </c>
      <c r="B1115" s="199">
        <v>1723.61</v>
      </c>
      <c r="C1115" t="s">
        <v>2806</v>
      </c>
      <c r="D1115" t="s">
        <v>1944</v>
      </c>
      <c r="E1115" s="200" t="s">
        <v>1733</v>
      </c>
      <c r="F1115">
        <v>1113</v>
      </c>
    </row>
    <row r="1116" spans="1:6" x14ac:dyDescent="0.25">
      <c r="A1116" t="s">
        <v>1313</v>
      </c>
      <c r="B1116" s="199">
        <v>2836.09</v>
      </c>
      <c r="C1116" t="s">
        <v>2807</v>
      </c>
      <c r="D1116" t="s">
        <v>1944</v>
      </c>
      <c r="E1116" s="200" t="s">
        <v>1733</v>
      </c>
      <c r="F1116">
        <v>1114</v>
      </c>
    </row>
    <row r="1117" spans="1:6" x14ac:dyDescent="0.25">
      <c r="A1117" t="s">
        <v>1314</v>
      </c>
      <c r="B1117" s="199">
        <v>3857.74</v>
      </c>
      <c r="C1117" t="s">
        <v>2808</v>
      </c>
      <c r="D1117" t="s">
        <v>1944</v>
      </c>
      <c r="E1117" s="200" t="s">
        <v>1733</v>
      </c>
      <c r="F1117">
        <v>1115</v>
      </c>
    </row>
    <row r="1118" spans="1:6" x14ac:dyDescent="0.25">
      <c r="A1118" t="s">
        <v>1602</v>
      </c>
      <c r="B1118" s="199">
        <v>874.33</v>
      </c>
      <c r="C1118" t="s">
        <v>2809</v>
      </c>
      <c r="D1118" t="s">
        <v>1767</v>
      </c>
      <c r="E1118" s="200" t="s">
        <v>1741</v>
      </c>
      <c r="F1118">
        <v>1116</v>
      </c>
    </row>
    <row r="1119" spans="1:6" x14ac:dyDescent="0.25">
      <c r="A1119" t="s">
        <v>1603</v>
      </c>
      <c r="B1119" s="199">
        <v>1173.6400000000001</v>
      </c>
      <c r="C1119" t="s">
        <v>2810</v>
      </c>
      <c r="D1119" t="s">
        <v>1767</v>
      </c>
      <c r="E1119" s="200" t="s">
        <v>1741</v>
      </c>
      <c r="F1119">
        <v>1117</v>
      </c>
    </row>
    <row r="1120" spans="1:6" x14ac:dyDescent="0.25">
      <c r="A1120" t="s">
        <v>1604</v>
      </c>
      <c r="B1120" s="199">
        <v>1382</v>
      </c>
      <c r="C1120" t="s">
        <v>2811</v>
      </c>
      <c r="D1120" t="s">
        <v>1767</v>
      </c>
      <c r="E1120" s="200" t="s">
        <v>1741</v>
      </c>
      <c r="F1120">
        <v>1118</v>
      </c>
    </row>
    <row r="1121" spans="1:6" x14ac:dyDescent="0.25">
      <c r="A1121" t="s">
        <v>1605</v>
      </c>
      <c r="B1121" s="199">
        <v>1950.79</v>
      </c>
      <c r="C1121" t="s">
        <v>2812</v>
      </c>
      <c r="D1121" t="s">
        <v>1767</v>
      </c>
      <c r="E1121" s="200" t="s">
        <v>1741</v>
      </c>
      <c r="F1121">
        <v>1119</v>
      </c>
    </row>
    <row r="1122" spans="1:6" x14ac:dyDescent="0.25">
      <c r="A1122" t="s">
        <v>1606</v>
      </c>
      <c r="B1122" s="199">
        <v>2718.58</v>
      </c>
      <c r="C1122" t="s">
        <v>2813</v>
      </c>
      <c r="D1122" t="s">
        <v>1767</v>
      </c>
      <c r="E1122" s="200" t="s">
        <v>1741</v>
      </c>
      <c r="F1122">
        <v>1120</v>
      </c>
    </row>
    <row r="1123" spans="1:6" x14ac:dyDescent="0.25">
      <c r="A1123" t="s">
        <v>1607</v>
      </c>
      <c r="B1123" s="199">
        <v>3417.41</v>
      </c>
      <c r="C1123" t="s">
        <v>2814</v>
      </c>
      <c r="D1123" t="s">
        <v>1767</v>
      </c>
      <c r="E1123" s="200" t="s">
        <v>1741</v>
      </c>
      <c r="F1123">
        <v>1121</v>
      </c>
    </row>
    <row r="1124" spans="1:6" x14ac:dyDescent="0.25">
      <c r="A1124" t="s">
        <v>1608</v>
      </c>
      <c r="B1124" s="199">
        <v>6146.95</v>
      </c>
      <c r="C1124" t="s">
        <v>2815</v>
      </c>
      <c r="D1124" t="s">
        <v>1767</v>
      </c>
      <c r="E1124" s="200" t="s">
        <v>1741</v>
      </c>
      <c r="F1124">
        <v>1122</v>
      </c>
    </row>
    <row r="1125" spans="1:6" x14ac:dyDescent="0.25">
      <c r="A1125" t="s">
        <v>1609</v>
      </c>
      <c r="B1125" s="199">
        <v>7853.34</v>
      </c>
      <c r="C1125" t="s">
        <v>2816</v>
      </c>
      <c r="D1125" t="s">
        <v>1767</v>
      </c>
      <c r="E1125" s="200" t="s">
        <v>1741</v>
      </c>
      <c r="F1125">
        <v>1123</v>
      </c>
    </row>
    <row r="1126" spans="1:6" x14ac:dyDescent="0.25">
      <c r="A1126" t="s">
        <v>1610</v>
      </c>
      <c r="B1126" s="199">
        <v>12970.82</v>
      </c>
      <c r="C1126" t="s">
        <v>2817</v>
      </c>
      <c r="D1126" t="s">
        <v>1767</v>
      </c>
      <c r="E1126" s="200" t="s">
        <v>1741</v>
      </c>
      <c r="F1126">
        <v>1124</v>
      </c>
    </row>
    <row r="1127" spans="1:6" x14ac:dyDescent="0.25">
      <c r="A1127" t="s">
        <v>1504</v>
      </c>
      <c r="B1127" s="199">
        <v>680.33</v>
      </c>
      <c r="C1127" t="s">
        <v>2818</v>
      </c>
      <c r="D1127" t="s">
        <v>1767</v>
      </c>
      <c r="E1127" s="200" t="s">
        <v>1741</v>
      </c>
      <c r="F1127">
        <v>1125</v>
      </c>
    </row>
    <row r="1128" spans="1:6" x14ac:dyDescent="0.25">
      <c r="A1128" t="s">
        <v>1505</v>
      </c>
      <c r="B1128" s="199">
        <v>741.48</v>
      </c>
      <c r="C1128" t="s">
        <v>2819</v>
      </c>
      <c r="D1128" t="s">
        <v>1767</v>
      </c>
      <c r="E1128" s="200" t="s">
        <v>1741</v>
      </c>
      <c r="F1128">
        <v>1126</v>
      </c>
    </row>
    <row r="1129" spans="1:6" x14ac:dyDescent="0.25">
      <c r="A1129" t="s">
        <v>1506</v>
      </c>
      <c r="B1129" s="199">
        <v>789.34</v>
      </c>
      <c r="C1129" t="s">
        <v>2820</v>
      </c>
      <c r="D1129" t="s">
        <v>1767</v>
      </c>
      <c r="E1129" s="200" t="s">
        <v>1741</v>
      </c>
      <c r="F1129">
        <v>1127</v>
      </c>
    </row>
    <row r="1130" spans="1:6" x14ac:dyDescent="0.25">
      <c r="A1130" t="s">
        <v>1507</v>
      </c>
      <c r="B1130" s="199">
        <v>1007.26</v>
      </c>
      <c r="C1130" t="s">
        <v>2821</v>
      </c>
      <c r="D1130" t="s">
        <v>1767</v>
      </c>
      <c r="E1130" s="200" t="s">
        <v>1741</v>
      </c>
      <c r="F1130">
        <v>1128</v>
      </c>
    </row>
    <row r="1131" spans="1:6" x14ac:dyDescent="0.25">
      <c r="A1131" t="s">
        <v>1508</v>
      </c>
      <c r="B1131" s="199">
        <v>1336.26</v>
      </c>
      <c r="C1131" t="s">
        <v>2822</v>
      </c>
      <c r="D1131" t="s">
        <v>1767</v>
      </c>
      <c r="E1131" s="200" t="s">
        <v>1741</v>
      </c>
      <c r="F1131">
        <v>1129</v>
      </c>
    </row>
    <row r="1132" spans="1:6" x14ac:dyDescent="0.25">
      <c r="A1132" t="s">
        <v>1509</v>
      </c>
      <c r="B1132" s="199">
        <v>1772.14</v>
      </c>
      <c r="C1132" t="s">
        <v>2823</v>
      </c>
      <c r="D1132" t="s">
        <v>1767</v>
      </c>
      <c r="E1132" s="200" t="s">
        <v>1741</v>
      </c>
      <c r="F1132">
        <v>1130</v>
      </c>
    </row>
    <row r="1133" spans="1:6" x14ac:dyDescent="0.25">
      <c r="A1133" t="s">
        <v>1510</v>
      </c>
      <c r="B1133" s="199">
        <v>3808.28</v>
      </c>
      <c r="C1133" t="s">
        <v>2824</v>
      </c>
      <c r="D1133" t="s">
        <v>1767</v>
      </c>
      <c r="E1133" s="200" t="s">
        <v>1741</v>
      </c>
      <c r="F1133">
        <v>1131</v>
      </c>
    </row>
    <row r="1134" spans="1:6" x14ac:dyDescent="0.25">
      <c r="A1134" t="s">
        <v>1511</v>
      </c>
      <c r="B1134" s="199">
        <v>6590.17</v>
      </c>
      <c r="C1134" t="s">
        <v>2825</v>
      </c>
      <c r="D1134" t="s">
        <v>1767</v>
      </c>
      <c r="E1134" s="200" t="s">
        <v>1741</v>
      </c>
      <c r="F1134">
        <v>1132</v>
      </c>
    </row>
    <row r="1135" spans="1:6" x14ac:dyDescent="0.25">
      <c r="A1135" t="s">
        <v>1512</v>
      </c>
      <c r="B1135" s="199">
        <v>12567.6</v>
      </c>
      <c r="C1135" t="s">
        <v>2826</v>
      </c>
      <c r="D1135" t="s">
        <v>1767</v>
      </c>
      <c r="E1135" s="200" t="s">
        <v>1741</v>
      </c>
      <c r="F1135">
        <v>1133</v>
      </c>
    </row>
    <row r="1136" spans="1:6" x14ac:dyDescent="0.25">
      <c r="A1136" t="s">
        <v>1620</v>
      </c>
      <c r="B1136" s="199">
        <v>2664.06</v>
      </c>
      <c r="C1136" t="s">
        <v>2827</v>
      </c>
      <c r="D1136" t="s">
        <v>1767</v>
      </c>
      <c r="E1136" s="200" t="s">
        <v>1741</v>
      </c>
      <c r="F1136">
        <v>1134</v>
      </c>
    </row>
    <row r="1137" spans="1:6" x14ac:dyDescent="0.25">
      <c r="A1137" t="s">
        <v>853</v>
      </c>
      <c r="B1137" s="199">
        <v>4991.1099999999997</v>
      </c>
      <c r="C1137" t="s">
        <v>2828</v>
      </c>
      <c r="D1137" t="s">
        <v>1764</v>
      </c>
      <c r="E1137" s="200" t="s">
        <v>1758</v>
      </c>
      <c r="F1137">
        <v>1135</v>
      </c>
    </row>
    <row r="1138" spans="1:6" x14ac:dyDescent="0.25">
      <c r="A1138" t="s">
        <v>1096</v>
      </c>
      <c r="B1138" s="199">
        <v>169972.14</v>
      </c>
      <c r="C1138" t="s">
        <v>3072</v>
      </c>
      <c r="D1138" t="s">
        <v>1764</v>
      </c>
      <c r="E1138" s="200" t="s">
        <v>1714</v>
      </c>
      <c r="F1138">
        <v>1136</v>
      </c>
    </row>
    <row r="1139" spans="1:6" x14ac:dyDescent="0.25">
      <c r="A1139" t="s">
        <v>525</v>
      </c>
      <c r="B1139" s="199">
        <v>2325.54</v>
      </c>
      <c r="C1139" t="s">
        <v>2829</v>
      </c>
      <c r="D1139" t="s">
        <v>1764</v>
      </c>
      <c r="E1139" s="200" t="s">
        <v>1756</v>
      </c>
      <c r="F1139">
        <v>1137</v>
      </c>
    </row>
    <row r="1140" spans="1:6" x14ac:dyDescent="0.25">
      <c r="A1140" t="s">
        <v>1244</v>
      </c>
      <c r="B1140" s="199">
        <v>1379.73</v>
      </c>
      <c r="C1140" t="s">
        <v>2830</v>
      </c>
      <c r="D1140" t="s">
        <v>1949</v>
      </c>
      <c r="E1140" s="200" t="s">
        <v>1731</v>
      </c>
      <c r="F1140">
        <v>1138</v>
      </c>
    </row>
    <row r="1141" spans="1:6" x14ac:dyDescent="0.25">
      <c r="A1141" t="s">
        <v>1245</v>
      </c>
      <c r="B1141" s="199">
        <v>1571.05</v>
      </c>
      <c r="C1141" t="s">
        <v>2831</v>
      </c>
      <c r="D1141" t="s">
        <v>1949</v>
      </c>
      <c r="E1141" s="200" t="s">
        <v>1731</v>
      </c>
      <c r="F1141">
        <v>1139</v>
      </c>
    </row>
    <row r="1142" spans="1:6" x14ac:dyDescent="0.25">
      <c r="A1142" t="s">
        <v>1246</v>
      </c>
      <c r="B1142" s="199">
        <v>1680.53</v>
      </c>
      <c r="C1142" t="s">
        <v>2832</v>
      </c>
      <c r="D1142" t="s">
        <v>1949</v>
      </c>
      <c r="E1142" s="200" t="s">
        <v>1731</v>
      </c>
      <c r="F1142">
        <v>1140</v>
      </c>
    </row>
    <row r="1143" spans="1:6" x14ac:dyDescent="0.25">
      <c r="A1143" t="s">
        <v>1247</v>
      </c>
      <c r="B1143" s="199">
        <v>3405.82</v>
      </c>
      <c r="C1143" t="s">
        <v>2833</v>
      </c>
      <c r="D1143" t="s">
        <v>1949</v>
      </c>
      <c r="E1143" s="200" t="s">
        <v>1731</v>
      </c>
      <c r="F1143">
        <v>1141</v>
      </c>
    </row>
    <row r="1144" spans="1:6" x14ac:dyDescent="0.25">
      <c r="A1144" t="s">
        <v>1248</v>
      </c>
      <c r="B1144" s="199">
        <v>3995.3</v>
      </c>
      <c r="C1144" t="s">
        <v>2834</v>
      </c>
      <c r="D1144" t="s">
        <v>1949</v>
      </c>
      <c r="E1144" s="200" t="s">
        <v>1731</v>
      </c>
      <c r="F1144">
        <v>1142</v>
      </c>
    </row>
    <row r="1145" spans="1:6" x14ac:dyDescent="0.25">
      <c r="A1145" t="s">
        <v>1249</v>
      </c>
      <c r="B1145" s="199">
        <v>5479.32</v>
      </c>
      <c r="C1145" t="s">
        <v>2835</v>
      </c>
      <c r="D1145" t="s">
        <v>1949</v>
      </c>
      <c r="E1145" s="200" t="s">
        <v>1731</v>
      </c>
      <c r="F1145">
        <v>1143</v>
      </c>
    </row>
    <row r="1146" spans="1:6" x14ac:dyDescent="0.25">
      <c r="A1146" t="s">
        <v>1250</v>
      </c>
      <c r="B1146" s="199">
        <v>7432.13</v>
      </c>
      <c r="C1146" t="s">
        <v>2836</v>
      </c>
      <c r="D1146" t="s">
        <v>1949</v>
      </c>
      <c r="E1146" s="200" t="s">
        <v>1731</v>
      </c>
      <c r="F1146">
        <v>1144</v>
      </c>
    </row>
    <row r="1147" spans="1:6" x14ac:dyDescent="0.25">
      <c r="A1147" t="s">
        <v>1251</v>
      </c>
      <c r="B1147" s="199">
        <v>11488.69</v>
      </c>
      <c r="C1147" t="s">
        <v>2837</v>
      </c>
      <c r="D1147" t="s">
        <v>1949</v>
      </c>
      <c r="E1147" s="200" t="s">
        <v>1731</v>
      </c>
      <c r="F1147">
        <v>1145</v>
      </c>
    </row>
    <row r="1148" spans="1:6" x14ac:dyDescent="0.25">
      <c r="A1148" t="s">
        <v>1252</v>
      </c>
      <c r="B1148" s="199">
        <v>18890.599999999999</v>
      </c>
      <c r="C1148" t="s">
        <v>2838</v>
      </c>
      <c r="D1148" t="s">
        <v>1949</v>
      </c>
      <c r="E1148" s="200" t="s">
        <v>1731</v>
      </c>
      <c r="F1148">
        <v>1146</v>
      </c>
    </row>
    <row r="1149" spans="1:6" x14ac:dyDescent="0.25">
      <c r="A1149" t="s">
        <v>1253</v>
      </c>
      <c r="B1149" s="199">
        <v>22284.34</v>
      </c>
      <c r="C1149" t="s">
        <v>2839</v>
      </c>
      <c r="D1149" t="s">
        <v>1949</v>
      </c>
      <c r="E1149" s="200" t="s">
        <v>1731</v>
      </c>
      <c r="F1149">
        <v>1147</v>
      </c>
    </row>
    <row r="1150" spans="1:6" x14ac:dyDescent="0.25">
      <c r="A1150" t="s">
        <v>694</v>
      </c>
      <c r="B1150" s="199">
        <v>3597.33</v>
      </c>
      <c r="C1150" t="s">
        <v>2840</v>
      </c>
      <c r="D1150" t="s">
        <v>1764</v>
      </c>
      <c r="E1150" s="200" t="s">
        <v>1757</v>
      </c>
      <c r="F1150">
        <v>1148</v>
      </c>
    </row>
    <row r="1151" spans="1:6" x14ac:dyDescent="0.25">
      <c r="A1151" t="s">
        <v>3228</v>
      </c>
      <c r="B1151" s="199">
        <v>4138.6899999999996</v>
      </c>
      <c r="C1151" t="s">
        <v>3277</v>
      </c>
      <c r="D1151" t="s">
        <v>1764</v>
      </c>
      <c r="E1151" s="200" t="s">
        <v>1755</v>
      </c>
      <c r="F1151">
        <v>1149</v>
      </c>
    </row>
    <row r="1152" spans="1:6" x14ac:dyDescent="0.25">
      <c r="A1152" t="s">
        <v>272</v>
      </c>
      <c r="B1152" s="199">
        <v>91.45</v>
      </c>
      <c r="C1152" t="s">
        <v>2841</v>
      </c>
      <c r="D1152" t="s">
        <v>1764</v>
      </c>
      <c r="E1152" s="200" t="s">
        <v>1755</v>
      </c>
      <c r="F1152">
        <v>1150</v>
      </c>
    </row>
    <row r="1153" spans="1:6" x14ac:dyDescent="0.25">
      <c r="A1153" t="s">
        <v>273</v>
      </c>
      <c r="B1153" s="199">
        <v>91.45</v>
      </c>
      <c r="C1153" t="s">
        <v>2842</v>
      </c>
      <c r="D1153" t="s">
        <v>1764</v>
      </c>
      <c r="E1153" s="200" t="s">
        <v>1755</v>
      </c>
      <c r="F1153">
        <v>1151</v>
      </c>
    </row>
    <row r="1154" spans="1:6" x14ac:dyDescent="0.25">
      <c r="A1154" t="s">
        <v>274</v>
      </c>
      <c r="B1154" s="199">
        <v>91.45</v>
      </c>
      <c r="C1154" t="s">
        <v>2843</v>
      </c>
      <c r="D1154" t="s">
        <v>1764</v>
      </c>
      <c r="E1154" s="200" t="s">
        <v>1755</v>
      </c>
      <c r="F1154">
        <v>1152</v>
      </c>
    </row>
    <row r="1155" spans="1:6" x14ac:dyDescent="0.25">
      <c r="A1155" t="s">
        <v>275</v>
      </c>
      <c r="B1155" s="199">
        <v>111.74</v>
      </c>
      <c r="C1155" t="s">
        <v>2844</v>
      </c>
      <c r="D1155" t="s">
        <v>1764</v>
      </c>
      <c r="E1155" s="200" t="s">
        <v>1755</v>
      </c>
      <c r="F1155">
        <v>1153</v>
      </c>
    </row>
    <row r="1156" spans="1:6" x14ac:dyDescent="0.25">
      <c r="A1156" t="s">
        <v>276</v>
      </c>
      <c r="B1156" s="199">
        <v>165.31</v>
      </c>
      <c r="C1156" t="s">
        <v>2845</v>
      </c>
      <c r="D1156" t="s">
        <v>1764</v>
      </c>
      <c r="E1156" s="200" t="s">
        <v>1755</v>
      </c>
      <c r="F1156">
        <v>1154</v>
      </c>
    </row>
    <row r="1157" spans="1:6" x14ac:dyDescent="0.25">
      <c r="A1157" t="s">
        <v>277</v>
      </c>
      <c r="B1157" s="199">
        <v>262.18</v>
      </c>
      <c r="C1157" t="s">
        <v>2846</v>
      </c>
      <c r="D1157" t="s">
        <v>1764</v>
      </c>
      <c r="E1157" s="200" t="s">
        <v>1755</v>
      </c>
      <c r="F1157">
        <v>1155</v>
      </c>
    </row>
    <row r="1158" spans="1:6" x14ac:dyDescent="0.25">
      <c r="A1158" t="s">
        <v>278</v>
      </c>
      <c r="B1158" s="199">
        <v>354.05</v>
      </c>
      <c r="C1158" t="s">
        <v>2847</v>
      </c>
      <c r="D1158" t="s">
        <v>1764</v>
      </c>
      <c r="E1158" s="200" t="s">
        <v>1755</v>
      </c>
      <c r="F1158">
        <v>1156</v>
      </c>
    </row>
    <row r="1159" spans="1:6" x14ac:dyDescent="0.25">
      <c r="A1159" t="s">
        <v>279</v>
      </c>
      <c r="B1159" s="199">
        <v>463.11</v>
      </c>
      <c r="C1159" t="s">
        <v>2848</v>
      </c>
      <c r="D1159" t="s">
        <v>1764</v>
      </c>
      <c r="E1159" s="200" t="s">
        <v>1755</v>
      </c>
      <c r="F1159">
        <v>1157</v>
      </c>
    </row>
    <row r="1160" spans="1:6" x14ac:dyDescent="0.25">
      <c r="A1160" t="s">
        <v>280</v>
      </c>
      <c r="B1160" s="199">
        <v>1392.01</v>
      </c>
      <c r="C1160" t="s">
        <v>2849</v>
      </c>
      <c r="D1160" t="s">
        <v>1764</v>
      </c>
      <c r="E1160" s="200" t="s">
        <v>1755</v>
      </c>
      <c r="F1160">
        <v>1158</v>
      </c>
    </row>
    <row r="1161" spans="1:6" x14ac:dyDescent="0.25">
      <c r="A1161" t="s">
        <v>281</v>
      </c>
      <c r="B1161" s="199">
        <v>1461.38</v>
      </c>
      <c r="C1161" t="s">
        <v>2850</v>
      </c>
      <c r="D1161" t="s">
        <v>1764</v>
      </c>
      <c r="E1161" s="200" t="s">
        <v>1755</v>
      </c>
      <c r="F1161">
        <v>1159</v>
      </c>
    </row>
    <row r="1162" spans="1:6" x14ac:dyDescent="0.25">
      <c r="A1162" t="s">
        <v>310</v>
      </c>
      <c r="B1162" s="199">
        <v>120.29</v>
      </c>
      <c r="C1162" t="s">
        <v>2851</v>
      </c>
      <c r="D1162" t="s">
        <v>1764</v>
      </c>
      <c r="E1162" s="200" t="s">
        <v>1755</v>
      </c>
      <c r="F1162">
        <v>1160</v>
      </c>
    </row>
    <row r="1163" spans="1:6" x14ac:dyDescent="0.25">
      <c r="A1163" t="s">
        <v>311</v>
      </c>
      <c r="B1163" s="199">
        <v>174.79</v>
      </c>
      <c r="C1163" t="s">
        <v>2852</v>
      </c>
      <c r="D1163" t="s">
        <v>1764</v>
      </c>
      <c r="E1163" s="200" t="s">
        <v>1755</v>
      </c>
      <c r="F1163">
        <v>1161</v>
      </c>
    </row>
    <row r="1164" spans="1:6" x14ac:dyDescent="0.25">
      <c r="A1164" t="s">
        <v>312</v>
      </c>
      <c r="B1164" s="199">
        <v>241.45</v>
      </c>
      <c r="C1164" t="s">
        <v>2853</v>
      </c>
      <c r="D1164" t="s">
        <v>1764</v>
      </c>
      <c r="E1164" s="200" t="s">
        <v>1755</v>
      </c>
      <c r="F1164">
        <v>1162</v>
      </c>
    </row>
    <row r="1165" spans="1:6" x14ac:dyDescent="0.25">
      <c r="A1165" t="s">
        <v>313</v>
      </c>
      <c r="B1165" s="199">
        <v>370.31</v>
      </c>
      <c r="C1165" t="s">
        <v>2854</v>
      </c>
      <c r="D1165" t="s">
        <v>1764</v>
      </c>
      <c r="E1165" s="200" t="s">
        <v>1755</v>
      </c>
      <c r="F1165">
        <v>1163</v>
      </c>
    </row>
    <row r="1166" spans="1:6" x14ac:dyDescent="0.25">
      <c r="A1166" t="s">
        <v>314</v>
      </c>
      <c r="B1166" s="199">
        <v>480.23</v>
      </c>
      <c r="C1166" t="s">
        <v>2855</v>
      </c>
      <c r="D1166" t="s">
        <v>1764</v>
      </c>
      <c r="E1166" s="200" t="s">
        <v>1755</v>
      </c>
      <c r="F1166">
        <v>1164</v>
      </c>
    </row>
    <row r="1167" spans="1:6" x14ac:dyDescent="0.25">
      <c r="A1167" t="s">
        <v>315</v>
      </c>
      <c r="B1167" s="199">
        <v>764.93</v>
      </c>
      <c r="C1167" t="s">
        <v>2856</v>
      </c>
      <c r="D1167" t="s">
        <v>1764</v>
      </c>
      <c r="E1167" s="200" t="s">
        <v>1755</v>
      </c>
      <c r="F1167">
        <v>1165</v>
      </c>
    </row>
    <row r="1168" spans="1:6" x14ac:dyDescent="0.25">
      <c r="A1168" t="s">
        <v>303</v>
      </c>
      <c r="B1168" s="199">
        <v>1750.58</v>
      </c>
      <c r="C1168" t="s">
        <v>2857</v>
      </c>
      <c r="D1168" t="s">
        <v>1764</v>
      </c>
      <c r="E1168" s="200" t="s">
        <v>1755</v>
      </c>
      <c r="F1168">
        <v>1166</v>
      </c>
    </row>
    <row r="1169" spans="1:6" x14ac:dyDescent="0.25">
      <c r="A1169" t="s">
        <v>316</v>
      </c>
      <c r="B1169" s="199">
        <v>3084.91</v>
      </c>
      <c r="C1169" t="s">
        <v>2858</v>
      </c>
      <c r="D1169" t="s">
        <v>1764</v>
      </c>
      <c r="E1169" s="200" t="s">
        <v>1755</v>
      </c>
      <c r="F1169">
        <v>1167</v>
      </c>
    </row>
    <row r="1170" spans="1:6" x14ac:dyDescent="0.25">
      <c r="A1170" t="s">
        <v>348</v>
      </c>
      <c r="B1170" s="199">
        <v>91.45</v>
      </c>
      <c r="C1170" t="s">
        <v>2859</v>
      </c>
      <c r="D1170" t="s">
        <v>1764</v>
      </c>
      <c r="E1170" s="200" t="s">
        <v>1755</v>
      </c>
      <c r="F1170">
        <v>1168</v>
      </c>
    </row>
    <row r="1171" spans="1:6" x14ac:dyDescent="0.25">
      <c r="A1171" t="s">
        <v>349</v>
      </c>
      <c r="B1171" s="199">
        <v>111.74</v>
      </c>
      <c r="C1171" t="s">
        <v>2860</v>
      </c>
      <c r="D1171" t="s">
        <v>1764</v>
      </c>
      <c r="E1171" s="200" t="s">
        <v>1755</v>
      </c>
      <c r="F1171">
        <v>1169</v>
      </c>
    </row>
    <row r="1172" spans="1:6" x14ac:dyDescent="0.25">
      <c r="A1172" t="s">
        <v>350</v>
      </c>
      <c r="B1172" s="199">
        <v>165.31</v>
      </c>
      <c r="C1172" t="s">
        <v>2861</v>
      </c>
      <c r="D1172" t="s">
        <v>1764</v>
      </c>
      <c r="E1172" s="200" t="s">
        <v>1755</v>
      </c>
      <c r="F1172">
        <v>1170</v>
      </c>
    </row>
    <row r="1173" spans="1:6" x14ac:dyDescent="0.25">
      <c r="A1173" t="s">
        <v>351</v>
      </c>
      <c r="B1173" s="199">
        <v>262.18</v>
      </c>
      <c r="C1173" t="s">
        <v>2862</v>
      </c>
      <c r="D1173" t="s">
        <v>1764</v>
      </c>
      <c r="E1173" s="200" t="s">
        <v>1755</v>
      </c>
      <c r="F1173">
        <v>1171</v>
      </c>
    </row>
    <row r="1174" spans="1:6" x14ac:dyDescent="0.25">
      <c r="A1174" t="s">
        <v>352</v>
      </c>
      <c r="B1174" s="199">
        <v>354.05</v>
      </c>
      <c r="C1174" t="s">
        <v>2863</v>
      </c>
      <c r="D1174" t="s">
        <v>1764</v>
      </c>
      <c r="E1174" s="200" t="s">
        <v>1755</v>
      </c>
      <c r="F1174">
        <v>1172</v>
      </c>
    </row>
    <row r="1175" spans="1:6" x14ac:dyDescent="0.25">
      <c r="A1175" t="s">
        <v>353</v>
      </c>
      <c r="B1175" s="199">
        <v>463.11</v>
      </c>
      <c r="C1175" t="s">
        <v>2864</v>
      </c>
      <c r="D1175" t="s">
        <v>1764</v>
      </c>
      <c r="E1175" s="200" t="s">
        <v>1755</v>
      </c>
      <c r="F1175">
        <v>1173</v>
      </c>
    </row>
    <row r="1176" spans="1:6" x14ac:dyDescent="0.25">
      <c r="A1176" t="s">
        <v>354</v>
      </c>
      <c r="B1176" s="199">
        <v>1392.01</v>
      </c>
      <c r="C1176" t="s">
        <v>2865</v>
      </c>
      <c r="D1176" t="s">
        <v>1764</v>
      </c>
      <c r="E1176" s="200" t="s">
        <v>1755</v>
      </c>
      <c r="F1176">
        <v>1174</v>
      </c>
    </row>
    <row r="1177" spans="1:6" x14ac:dyDescent="0.25">
      <c r="A1177" t="s">
        <v>355</v>
      </c>
      <c r="B1177" s="199">
        <v>1461.38</v>
      </c>
      <c r="C1177" t="s">
        <v>2866</v>
      </c>
      <c r="D1177" t="s">
        <v>1764</v>
      </c>
      <c r="E1177" s="200" t="s">
        <v>1755</v>
      </c>
      <c r="F1177">
        <v>1175</v>
      </c>
    </row>
    <row r="1178" spans="1:6" x14ac:dyDescent="0.25">
      <c r="A1178" t="s">
        <v>829</v>
      </c>
      <c r="B1178" s="199">
        <v>5719.21</v>
      </c>
      <c r="C1178" t="s">
        <v>2867</v>
      </c>
      <c r="D1178" t="s">
        <v>1764</v>
      </c>
      <c r="E1178" s="200" t="s">
        <v>1758</v>
      </c>
      <c r="F1178">
        <v>1176</v>
      </c>
    </row>
    <row r="1179" spans="1:6" x14ac:dyDescent="0.25">
      <c r="A1179" t="s">
        <v>3147</v>
      </c>
      <c r="B1179" s="199">
        <v>5225.62</v>
      </c>
      <c r="C1179" t="s">
        <v>3281</v>
      </c>
      <c r="D1179" t="s">
        <v>1764</v>
      </c>
      <c r="E1179" s="200" t="s">
        <v>1757</v>
      </c>
      <c r="F1179">
        <v>1177</v>
      </c>
    </row>
    <row r="1180" spans="1:6" x14ac:dyDescent="0.25">
      <c r="A1180" t="s">
        <v>136</v>
      </c>
      <c r="B1180" s="199">
        <v>682.26</v>
      </c>
      <c r="C1180" t="s">
        <v>2868</v>
      </c>
      <c r="D1180" t="s">
        <v>1764</v>
      </c>
      <c r="E1180" s="200" t="s">
        <v>1754</v>
      </c>
      <c r="F1180">
        <v>1178</v>
      </c>
    </row>
    <row r="1181" spans="1:6" x14ac:dyDescent="0.25">
      <c r="A1181" t="s">
        <v>752</v>
      </c>
      <c r="B1181" s="199">
        <v>23386.38</v>
      </c>
      <c r="C1181" t="s">
        <v>2869</v>
      </c>
      <c r="D1181" t="s">
        <v>1764</v>
      </c>
      <c r="E1181" s="200" t="s">
        <v>1757</v>
      </c>
      <c r="F1181">
        <v>1179</v>
      </c>
    </row>
    <row r="1182" spans="1:6" x14ac:dyDescent="0.25">
      <c r="A1182" t="s">
        <v>1454</v>
      </c>
      <c r="B1182" s="199">
        <v>31678.98</v>
      </c>
      <c r="C1182" t="s">
        <v>2870</v>
      </c>
      <c r="D1182" t="s">
        <v>2359</v>
      </c>
      <c r="E1182" s="200" t="s">
        <v>1761</v>
      </c>
      <c r="F1182">
        <v>1180</v>
      </c>
    </row>
    <row r="1183" spans="1:6" x14ac:dyDescent="0.25">
      <c r="A1183" t="s">
        <v>3222</v>
      </c>
      <c r="B1183" s="199">
        <v>134.15</v>
      </c>
      <c r="C1183" t="s">
        <v>3241</v>
      </c>
      <c r="D1183" t="s">
        <v>1764</v>
      </c>
      <c r="E1183" s="200" t="s">
        <v>1755</v>
      </c>
      <c r="F1183">
        <v>1181</v>
      </c>
    </row>
    <row r="1184" spans="1:6" x14ac:dyDescent="0.25">
      <c r="A1184" t="s">
        <v>3223</v>
      </c>
      <c r="B1184" s="199">
        <v>164.43</v>
      </c>
      <c r="C1184" t="s">
        <v>3243</v>
      </c>
      <c r="D1184" t="s">
        <v>1764</v>
      </c>
      <c r="E1184" s="200" t="s">
        <v>1755</v>
      </c>
      <c r="F1184">
        <v>1182</v>
      </c>
    </row>
    <row r="1185" spans="1:6" x14ac:dyDescent="0.25">
      <c r="A1185" t="s">
        <v>3224</v>
      </c>
      <c r="B1185" s="199">
        <v>242.91</v>
      </c>
      <c r="C1185" t="s">
        <v>3244</v>
      </c>
      <c r="D1185" t="s">
        <v>1764</v>
      </c>
      <c r="E1185" s="200" t="s">
        <v>1755</v>
      </c>
      <c r="F1185">
        <v>1183</v>
      </c>
    </row>
    <row r="1186" spans="1:6" x14ac:dyDescent="0.25">
      <c r="A1186" t="s">
        <v>258</v>
      </c>
      <c r="B1186" s="199">
        <v>385.83</v>
      </c>
      <c r="C1186" t="s">
        <v>2871</v>
      </c>
      <c r="D1186" t="s">
        <v>1764</v>
      </c>
      <c r="E1186" s="200" t="s">
        <v>1755</v>
      </c>
      <c r="F1186">
        <v>1184</v>
      </c>
    </row>
    <row r="1187" spans="1:6" x14ac:dyDescent="0.25">
      <c r="A1187" t="s">
        <v>3225</v>
      </c>
      <c r="B1187" s="199">
        <v>519.11</v>
      </c>
      <c r="C1187" t="s">
        <v>3247</v>
      </c>
      <c r="D1187" t="s">
        <v>1764</v>
      </c>
      <c r="E1187" s="200" t="s">
        <v>1755</v>
      </c>
      <c r="F1187">
        <v>1185</v>
      </c>
    </row>
    <row r="1188" spans="1:6" x14ac:dyDescent="0.25">
      <c r="A1188" t="s">
        <v>3226</v>
      </c>
      <c r="B1188" s="199">
        <v>679.56</v>
      </c>
      <c r="C1188" t="s">
        <v>3250</v>
      </c>
      <c r="D1188" t="s">
        <v>1764</v>
      </c>
      <c r="E1188" s="200" t="s">
        <v>1755</v>
      </c>
      <c r="F1188">
        <v>1186</v>
      </c>
    </row>
    <row r="1189" spans="1:6" x14ac:dyDescent="0.25">
      <c r="A1189" t="s">
        <v>3227</v>
      </c>
      <c r="B1189" s="199">
        <v>2048.27</v>
      </c>
      <c r="C1189" t="s">
        <v>3258</v>
      </c>
      <c r="D1189" t="s">
        <v>1764</v>
      </c>
      <c r="E1189" s="200" t="s">
        <v>1755</v>
      </c>
      <c r="F1189">
        <v>1187</v>
      </c>
    </row>
    <row r="1190" spans="1:6" x14ac:dyDescent="0.25">
      <c r="A1190" t="s">
        <v>340</v>
      </c>
      <c r="B1190" s="199">
        <v>2048.27</v>
      </c>
      <c r="C1190" t="s">
        <v>2872</v>
      </c>
      <c r="D1190" t="s">
        <v>1764</v>
      </c>
      <c r="E1190" s="200" t="s">
        <v>1755</v>
      </c>
      <c r="F1190">
        <v>1188</v>
      </c>
    </row>
    <row r="1191" spans="1:6" x14ac:dyDescent="0.25">
      <c r="A1191" t="s">
        <v>1337</v>
      </c>
      <c r="B1191" s="199">
        <v>26047.4</v>
      </c>
      <c r="C1191" t="s">
        <v>2873</v>
      </c>
      <c r="D1191" t="s">
        <v>1944</v>
      </c>
      <c r="E1191" s="200" t="s">
        <v>1733</v>
      </c>
      <c r="F1191">
        <v>1189</v>
      </c>
    </row>
    <row r="1192" spans="1:6" x14ac:dyDescent="0.25">
      <c r="A1192" t="s">
        <v>343</v>
      </c>
      <c r="B1192" s="199">
        <v>4138.6899999999996</v>
      </c>
      <c r="C1192" t="s">
        <v>2874</v>
      </c>
      <c r="D1192" t="s">
        <v>1764</v>
      </c>
      <c r="E1192" s="200" t="s">
        <v>1755</v>
      </c>
      <c r="F1192">
        <v>1190</v>
      </c>
    </row>
    <row r="1193" spans="1:6" x14ac:dyDescent="0.25">
      <c r="A1193" t="s">
        <v>252</v>
      </c>
      <c r="B1193" s="199">
        <v>140.30000000000001</v>
      </c>
      <c r="C1193" t="s">
        <v>2875</v>
      </c>
      <c r="D1193" t="s">
        <v>1764</v>
      </c>
      <c r="E1193" s="200" t="s">
        <v>1755</v>
      </c>
      <c r="F1193">
        <v>1191</v>
      </c>
    </row>
    <row r="1194" spans="1:6" x14ac:dyDescent="0.25">
      <c r="A1194" t="s">
        <v>284</v>
      </c>
      <c r="B1194" s="199">
        <v>187.65</v>
      </c>
      <c r="C1194" t="s">
        <v>2876</v>
      </c>
      <c r="D1194" t="s">
        <v>1764</v>
      </c>
      <c r="E1194" s="200" t="s">
        <v>1755</v>
      </c>
      <c r="F1194">
        <v>1192</v>
      </c>
    </row>
    <row r="1195" spans="1:6" x14ac:dyDescent="0.25">
      <c r="A1195" t="s">
        <v>823</v>
      </c>
      <c r="B1195" s="199">
        <v>1049.9100000000001</v>
      </c>
      <c r="C1195" t="s">
        <v>2877</v>
      </c>
      <c r="D1195" t="s">
        <v>1764</v>
      </c>
      <c r="E1195" s="200" t="s">
        <v>1758</v>
      </c>
      <c r="F1195">
        <v>1193</v>
      </c>
    </row>
    <row r="1196" spans="1:6" x14ac:dyDescent="0.25">
      <c r="A1196" t="s">
        <v>438</v>
      </c>
      <c r="B1196" s="199">
        <v>1176.55</v>
      </c>
      <c r="C1196" t="s">
        <v>2878</v>
      </c>
      <c r="D1196" t="s">
        <v>1764</v>
      </c>
      <c r="E1196" s="200" t="s">
        <v>1756</v>
      </c>
      <c r="F1196">
        <v>1194</v>
      </c>
    </row>
    <row r="1197" spans="1:6" x14ac:dyDescent="0.25">
      <c r="A1197" t="s">
        <v>249</v>
      </c>
      <c r="B1197" s="199">
        <v>134.15</v>
      </c>
      <c r="C1197" t="s">
        <v>2879</v>
      </c>
      <c r="D1197" t="s">
        <v>1764</v>
      </c>
      <c r="E1197" s="200" t="s">
        <v>1755</v>
      </c>
      <c r="F1197">
        <v>1195</v>
      </c>
    </row>
    <row r="1198" spans="1:6" x14ac:dyDescent="0.25">
      <c r="A1198" t="s">
        <v>944</v>
      </c>
      <c r="B1198" s="199">
        <v>8484.75</v>
      </c>
      <c r="C1198" t="s">
        <v>2880</v>
      </c>
      <c r="D1198" t="s">
        <v>1764</v>
      </c>
      <c r="E1198" s="200" t="s">
        <v>1759</v>
      </c>
      <c r="F1198">
        <v>1196</v>
      </c>
    </row>
    <row r="1199" spans="1:6" x14ac:dyDescent="0.25">
      <c r="A1199" t="s">
        <v>1645</v>
      </c>
      <c r="B1199" s="199">
        <v>2840.94</v>
      </c>
      <c r="C1199" t="s">
        <v>2881</v>
      </c>
      <c r="D1199" t="s">
        <v>1767</v>
      </c>
      <c r="E1199" s="200" t="s">
        <v>1741</v>
      </c>
      <c r="F1199">
        <v>1197</v>
      </c>
    </row>
    <row r="1200" spans="1:6" x14ac:dyDescent="0.25">
      <c r="A1200" t="s">
        <v>1100</v>
      </c>
      <c r="B1200" s="199">
        <v>5925.88</v>
      </c>
      <c r="C1200" t="s">
        <v>2882</v>
      </c>
      <c r="D1200" t="s">
        <v>1764</v>
      </c>
      <c r="E1200" s="200" t="s">
        <v>1714</v>
      </c>
      <c r="F1200">
        <v>1198</v>
      </c>
    </row>
    <row r="1201" spans="1:6" x14ac:dyDescent="0.25">
      <c r="A1201" t="s">
        <v>263</v>
      </c>
      <c r="B1201" s="199">
        <v>714.64</v>
      </c>
      <c r="C1201" t="s">
        <v>2883</v>
      </c>
      <c r="D1201" t="s">
        <v>1764</v>
      </c>
      <c r="E1201" s="200" t="s">
        <v>1755</v>
      </c>
      <c r="F1201">
        <v>1199</v>
      </c>
    </row>
    <row r="1202" spans="1:6" x14ac:dyDescent="0.25">
      <c r="A1202" t="s">
        <v>826</v>
      </c>
      <c r="B1202" s="199">
        <v>1933.56</v>
      </c>
      <c r="C1202" t="s">
        <v>2884</v>
      </c>
      <c r="D1202" t="s">
        <v>1764</v>
      </c>
      <c r="E1202" s="200" t="s">
        <v>1758</v>
      </c>
      <c r="F1202">
        <v>1200</v>
      </c>
    </row>
    <row r="1203" spans="1:6" x14ac:dyDescent="0.25">
      <c r="A1203" t="s">
        <v>260</v>
      </c>
      <c r="B1203" s="199">
        <v>545.41</v>
      </c>
      <c r="C1203" t="s">
        <v>2885</v>
      </c>
      <c r="D1203" t="s">
        <v>1764</v>
      </c>
      <c r="E1203" s="200" t="s">
        <v>1755</v>
      </c>
      <c r="F1203">
        <v>1201</v>
      </c>
    </row>
    <row r="1204" spans="1:6" x14ac:dyDescent="0.25">
      <c r="A1204" t="s">
        <v>302</v>
      </c>
      <c r="B1204" s="199">
        <v>1250.3699999999999</v>
      </c>
      <c r="C1204" t="s">
        <v>2886</v>
      </c>
      <c r="D1204" t="s">
        <v>1764</v>
      </c>
      <c r="E1204" s="200" t="s">
        <v>1755</v>
      </c>
      <c r="F1204">
        <v>1202</v>
      </c>
    </row>
    <row r="1205" spans="1:6" x14ac:dyDescent="0.25">
      <c r="A1205" t="s">
        <v>800</v>
      </c>
      <c r="B1205" s="199">
        <v>1257.32</v>
      </c>
      <c r="C1205" t="s">
        <v>2887</v>
      </c>
      <c r="D1205" t="s">
        <v>1764</v>
      </c>
      <c r="E1205" s="200" t="s">
        <v>1758</v>
      </c>
      <c r="F1205">
        <v>1203</v>
      </c>
    </row>
    <row r="1206" spans="1:6" x14ac:dyDescent="0.25">
      <c r="A1206" t="s">
        <v>301</v>
      </c>
      <c r="B1206" s="199">
        <v>1250.3699999999999</v>
      </c>
      <c r="C1206" t="s">
        <v>2888</v>
      </c>
      <c r="D1206" t="s">
        <v>1764</v>
      </c>
      <c r="E1206" s="200" t="s">
        <v>1755</v>
      </c>
      <c r="F1206">
        <v>1204</v>
      </c>
    </row>
    <row r="1207" spans="1:6" x14ac:dyDescent="0.25">
      <c r="A1207" t="s">
        <v>292</v>
      </c>
      <c r="B1207" s="199">
        <v>285.85000000000002</v>
      </c>
      <c r="C1207" t="s">
        <v>2889</v>
      </c>
      <c r="D1207" t="s">
        <v>1764</v>
      </c>
      <c r="E1207" s="200" t="s">
        <v>1755</v>
      </c>
      <c r="F1207">
        <v>1205</v>
      </c>
    </row>
    <row r="1208" spans="1:6" x14ac:dyDescent="0.25">
      <c r="A1208" t="s">
        <v>113</v>
      </c>
      <c r="B1208" s="199">
        <v>879.89</v>
      </c>
      <c r="C1208" t="s">
        <v>2890</v>
      </c>
      <c r="D1208" t="s">
        <v>1764</v>
      </c>
      <c r="E1208" s="200" t="s">
        <v>1754</v>
      </c>
      <c r="F1208">
        <v>1206</v>
      </c>
    </row>
    <row r="1209" spans="1:6" x14ac:dyDescent="0.25">
      <c r="A1209" t="s">
        <v>295</v>
      </c>
      <c r="B1209" s="199">
        <v>393.69</v>
      </c>
      <c r="C1209" t="s">
        <v>2891</v>
      </c>
      <c r="D1209" t="s">
        <v>1764</v>
      </c>
      <c r="E1209" s="200" t="s">
        <v>1755</v>
      </c>
      <c r="F1209">
        <v>1207</v>
      </c>
    </row>
    <row r="1210" spans="1:6" x14ac:dyDescent="0.25">
      <c r="A1210" t="s">
        <v>1567</v>
      </c>
      <c r="B1210" s="199">
        <v>3585.11</v>
      </c>
      <c r="C1210" t="s">
        <v>2892</v>
      </c>
      <c r="D1210" t="s">
        <v>1767</v>
      </c>
      <c r="E1210" s="200" t="s">
        <v>1741</v>
      </c>
      <c r="F1210">
        <v>1208</v>
      </c>
    </row>
    <row r="1211" spans="1:6" x14ac:dyDescent="0.25">
      <c r="A1211" t="s">
        <v>288</v>
      </c>
      <c r="B1211" s="199">
        <v>197.31</v>
      </c>
      <c r="C1211" t="s">
        <v>2893</v>
      </c>
      <c r="D1211" t="s">
        <v>1764</v>
      </c>
      <c r="E1211" s="200" t="s">
        <v>1755</v>
      </c>
      <c r="F1211">
        <v>1209</v>
      </c>
    </row>
    <row r="1212" spans="1:6" x14ac:dyDescent="0.25">
      <c r="A1212" t="s">
        <v>294</v>
      </c>
      <c r="B1212" s="199">
        <v>393.69</v>
      </c>
      <c r="C1212" t="s">
        <v>2894</v>
      </c>
      <c r="D1212" t="s">
        <v>1764</v>
      </c>
      <c r="E1212" s="200" t="s">
        <v>1755</v>
      </c>
      <c r="F1212">
        <v>1210</v>
      </c>
    </row>
    <row r="1213" spans="1:6" x14ac:dyDescent="0.25">
      <c r="A1213" t="s">
        <v>257</v>
      </c>
      <c r="B1213" s="199">
        <v>255.16</v>
      </c>
      <c r="C1213" t="s">
        <v>2895</v>
      </c>
      <c r="D1213" t="s">
        <v>1764</v>
      </c>
      <c r="E1213" s="200" t="s">
        <v>1755</v>
      </c>
      <c r="F1213">
        <v>1211</v>
      </c>
    </row>
    <row r="1214" spans="1:6" x14ac:dyDescent="0.25">
      <c r="A1214" t="s">
        <v>194</v>
      </c>
      <c r="B1214" s="199">
        <v>764.78</v>
      </c>
      <c r="C1214" t="s">
        <v>2896</v>
      </c>
      <c r="D1214" t="s">
        <v>1764</v>
      </c>
      <c r="E1214" s="200" t="s">
        <v>1754</v>
      </c>
      <c r="F1214">
        <v>1212</v>
      </c>
    </row>
    <row r="1215" spans="1:6" x14ac:dyDescent="0.25">
      <c r="A1215" t="s">
        <v>152</v>
      </c>
      <c r="B1215" s="199">
        <v>1569.15</v>
      </c>
      <c r="C1215" t="s">
        <v>2897</v>
      </c>
      <c r="D1215" t="s">
        <v>1764</v>
      </c>
      <c r="E1215" s="200" t="s">
        <v>1754</v>
      </c>
      <c r="F1215">
        <v>1213</v>
      </c>
    </row>
    <row r="1216" spans="1:6" x14ac:dyDescent="0.25">
      <c r="A1216" t="s">
        <v>3221</v>
      </c>
      <c r="B1216" s="199">
        <v>134.15</v>
      </c>
      <c r="C1216" t="s">
        <v>3242</v>
      </c>
      <c r="D1216" t="s">
        <v>1764</v>
      </c>
      <c r="E1216" s="200" t="s">
        <v>1755</v>
      </c>
      <c r="F1216">
        <v>1214</v>
      </c>
    </row>
    <row r="1217" spans="1:6" x14ac:dyDescent="0.25">
      <c r="A1217" t="s">
        <v>247</v>
      </c>
      <c r="B1217" s="199">
        <v>140.30000000000001</v>
      </c>
      <c r="C1217" t="s">
        <v>2898</v>
      </c>
      <c r="D1217" t="s">
        <v>1764</v>
      </c>
      <c r="E1217" s="200" t="s">
        <v>1755</v>
      </c>
      <c r="F1217">
        <v>1215</v>
      </c>
    </row>
    <row r="1218" spans="1:6" x14ac:dyDescent="0.25">
      <c r="A1218" t="s">
        <v>248</v>
      </c>
      <c r="B1218" s="199">
        <v>140.30000000000001</v>
      </c>
      <c r="C1218" t="s">
        <v>2899</v>
      </c>
      <c r="D1218" t="s">
        <v>1764</v>
      </c>
      <c r="E1218" s="200" t="s">
        <v>1755</v>
      </c>
      <c r="F1218">
        <v>1216</v>
      </c>
    </row>
    <row r="1219" spans="1:6" x14ac:dyDescent="0.25">
      <c r="A1219" t="s">
        <v>250</v>
      </c>
      <c r="B1219" s="199">
        <v>140.30000000000001</v>
      </c>
      <c r="C1219" t="s">
        <v>2900</v>
      </c>
      <c r="D1219" t="s">
        <v>1764</v>
      </c>
      <c r="E1219" s="200" t="s">
        <v>1755</v>
      </c>
      <c r="F1219">
        <v>1217</v>
      </c>
    </row>
    <row r="1220" spans="1:6" x14ac:dyDescent="0.25">
      <c r="A1220" t="s">
        <v>251</v>
      </c>
      <c r="B1220" s="199">
        <v>140.30000000000001</v>
      </c>
      <c r="C1220" t="s">
        <v>2901</v>
      </c>
      <c r="D1220" t="s">
        <v>1764</v>
      </c>
      <c r="E1220" s="200" t="s">
        <v>1755</v>
      </c>
      <c r="F1220">
        <v>1218</v>
      </c>
    </row>
    <row r="1221" spans="1:6" x14ac:dyDescent="0.25">
      <c r="A1221" t="s">
        <v>323</v>
      </c>
      <c r="B1221" s="199">
        <v>140.30000000000001</v>
      </c>
      <c r="C1221" t="s">
        <v>2902</v>
      </c>
      <c r="D1221" t="s">
        <v>1764</v>
      </c>
      <c r="E1221" s="200" t="s">
        <v>1755</v>
      </c>
      <c r="F1221">
        <v>1219</v>
      </c>
    </row>
    <row r="1222" spans="1:6" x14ac:dyDescent="0.25">
      <c r="A1222" t="s">
        <v>324</v>
      </c>
      <c r="B1222" s="199">
        <v>140.30000000000001</v>
      </c>
      <c r="C1222" t="s">
        <v>2903</v>
      </c>
      <c r="D1222" t="s">
        <v>1764</v>
      </c>
      <c r="E1222" s="200" t="s">
        <v>1755</v>
      </c>
      <c r="F1222">
        <v>1220</v>
      </c>
    </row>
    <row r="1223" spans="1:6" x14ac:dyDescent="0.25">
      <c r="A1223" t="s">
        <v>326</v>
      </c>
      <c r="B1223" s="199">
        <v>172.29</v>
      </c>
      <c r="C1223" t="s">
        <v>2904</v>
      </c>
      <c r="D1223" t="s">
        <v>1764</v>
      </c>
      <c r="E1223" s="200" t="s">
        <v>1755</v>
      </c>
      <c r="F1223">
        <v>1221</v>
      </c>
    </row>
    <row r="1224" spans="1:6" x14ac:dyDescent="0.25">
      <c r="A1224" t="s">
        <v>327</v>
      </c>
      <c r="B1224" s="199">
        <v>172.29</v>
      </c>
      <c r="C1224" t="s">
        <v>2905</v>
      </c>
      <c r="D1224" t="s">
        <v>1764</v>
      </c>
      <c r="E1224" s="200" t="s">
        <v>1755</v>
      </c>
      <c r="F1224">
        <v>1222</v>
      </c>
    </row>
    <row r="1225" spans="1:6" x14ac:dyDescent="0.25">
      <c r="A1225" t="s">
        <v>253</v>
      </c>
      <c r="B1225" s="199">
        <v>140.30000000000001</v>
      </c>
      <c r="C1225" t="s">
        <v>2906</v>
      </c>
      <c r="D1225" t="s">
        <v>1764</v>
      </c>
      <c r="E1225" s="200" t="s">
        <v>1755</v>
      </c>
      <c r="F1225">
        <v>1223</v>
      </c>
    </row>
    <row r="1226" spans="1:6" x14ac:dyDescent="0.25">
      <c r="A1226" t="s">
        <v>254</v>
      </c>
      <c r="B1226" s="199">
        <v>172.29</v>
      </c>
      <c r="C1226" t="s">
        <v>2907</v>
      </c>
      <c r="D1226" t="s">
        <v>1764</v>
      </c>
      <c r="E1226" s="200" t="s">
        <v>1755</v>
      </c>
      <c r="F1226">
        <v>1224</v>
      </c>
    </row>
    <row r="1227" spans="1:6" x14ac:dyDescent="0.25">
      <c r="A1227" t="s">
        <v>255</v>
      </c>
      <c r="B1227" s="199">
        <v>172.29</v>
      </c>
      <c r="C1227" t="s">
        <v>2908</v>
      </c>
      <c r="D1227" t="s">
        <v>1764</v>
      </c>
      <c r="E1227" s="200" t="s">
        <v>1755</v>
      </c>
      <c r="F1227">
        <v>1225</v>
      </c>
    </row>
    <row r="1228" spans="1:6" x14ac:dyDescent="0.25">
      <c r="A1228" t="s">
        <v>329</v>
      </c>
      <c r="B1228" s="199">
        <v>255.16</v>
      </c>
      <c r="C1228" t="s">
        <v>2909</v>
      </c>
      <c r="D1228" t="s">
        <v>1764</v>
      </c>
      <c r="E1228" s="200" t="s">
        <v>1755</v>
      </c>
      <c r="F1228">
        <v>1226</v>
      </c>
    </row>
    <row r="1229" spans="1:6" x14ac:dyDescent="0.25">
      <c r="A1229" t="s">
        <v>330</v>
      </c>
      <c r="B1229" s="199">
        <v>255.16</v>
      </c>
      <c r="C1229" t="s">
        <v>2910</v>
      </c>
      <c r="D1229" t="s">
        <v>1764</v>
      </c>
      <c r="E1229" s="200" t="s">
        <v>1755</v>
      </c>
      <c r="F1229">
        <v>1227</v>
      </c>
    </row>
    <row r="1230" spans="1:6" x14ac:dyDescent="0.25">
      <c r="A1230" t="s">
        <v>256</v>
      </c>
      <c r="B1230" s="199">
        <v>255.16</v>
      </c>
      <c r="C1230" t="s">
        <v>2911</v>
      </c>
      <c r="D1230" t="s">
        <v>1764</v>
      </c>
      <c r="E1230" s="200" t="s">
        <v>1755</v>
      </c>
      <c r="F1230">
        <v>1228</v>
      </c>
    </row>
    <row r="1231" spans="1:6" x14ac:dyDescent="0.25">
      <c r="A1231" t="s">
        <v>332</v>
      </c>
      <c r="B1231" s="199">
        <v>405.12</v>
      </c>
      <c r="C1231" t="s">
        <v>2912</v>
      </c>
      <c r="D1231" t="s">
        <v>1764</v>
      </c>
      <c r="E1231" s="200" t="s">
        <v>1755</v>
      </c>
      <c r="F1231">
        <v>1229</v>
      </c>
    </row>
    <row r="1232" spans="1:6" x14ac:dyDescent="0.25">
      <c r="A1232" t="s">
        <v>333</v>
      </c>
      <c r="B1232" s="199">
        <v>405.12</v>
      </c>
      <c r="C1232" t="s">
        <v>2913</v>
      </c>
      <c r="D1232" t="s">
        <v>1764</v>
      </c>
      <c r="E1232" s="200" t="s">
        <v>1755</v>
      </c>
      <c r="F1232">
        <v>1230</v>
      </c>
    </row>
    <row r="1233" spans="1:6" x14ac:dyDescent="0.25">
      <c r="A1233" t="s">
        <v>335</v>
      </c>
      <c r="B1233" s="199">
        <v>545.41</v>
      </c>
      <c r="C1233" t="s">
        <v>2914</v>
      </c>
      <c r="D1233" t="s">
        <v>1764</v>
      </c>
      <c r="E1233" s="200" t="s">
        <v>1755</v>
      </c>
      <c r="F1233">
        <v>1231</v>
      </c>
    </row>
    <row r="1234" spans="1:6" x14ac:dyDescent="0.25">
      <c r="A1234" t="s">
        <v>336</v>
      </c>
      <c r="B1234" s="199">
        <v>545.41</v>
      </c>
      <c r="C1234" t="s">
        <v>2915</v>
      </c>
      <c r="D1234" t="s">
        <v>1764</v>
      </c>
      <c r="E1234" s="200" t="s">
        <v>1755</v>
      </c>
      <c r="F1234">
        <v>1232</v>
      </c>
    </row>
    <row r="1235" spans="1:6" x14ac:dyDescent="0.25">
      <c r="A1235" t="s">
        <v>259</v>
      </c>
      <c r="B1235" s="199">
        <v>405.12</v>
      </c>
      <c r="C1235" t="s">
        <v>2916</v>
      </c>
      <c r="D1235" t="s">
        <v>1764</v>
      </c>
      <c r="E1235" s="200" t="s">
        <v>1755</v>
      </c>
      <c r="F1235">
        <v>1233</v>
      </c>
    </row>
    <row r="1236" spans="1:6" x14ac:dyDescent="0.25">
      <c r="A1236" t="s">
        <v>261</v>
      </c>
      <c r="B1236" s="199">
        <v>545.41</v>
      </c>
      <c r="C1236" t="s">
        <v>2917</v>
      </c>
      <c r="D1236" t="s">
        <v>1764</v>
      </c>
      <c r="E1236" s="200" t="s">
        <v>1755</v>
      </c>
      <c r="F1236">
        <v>1234</v>
      </c>
    </row>
    <row r="1237" spans="1:6" x14ac:dyDescent="0.25">
      <c r="A1237" t="s">
        <v>262</v>
      </c>
      <c r="B1237" s="199">
        <v>714.64</v>
      </c>
      <c r="C1237" t="s">
        <v>2918</v>
      </c>
      <c r="D1237" t="s">
        <v>1764</v>
      </c>
      <c r="E1237" s="200" t="s">
        <v>1755</v>
      </c>
      <c r="F1237">
        <v>1235</v>
      </c>
    </row>
    <row r="1238" spans="1:6" x14ac:dyDescent="0.25">
      <c r="A1238" t="s">
        <v>1378</v>
      </c>
      <c r="B1238" s="199">
        <v>8771.44</v>
      </c>
      <c r="C1238" t="s">
        <v>2919</v>
      </c>
      <c r="D1238" t="s">
        <v>1944</v>
      </c>
      <c r="E1238" s="200" t="s">
        <v>1733</v>
      </c>
      <c r="F1238">
        <v>1236</v>
      </c>
    </row>
    <row r="1239" spans="1:6" x14ac:dyDescent="0.25">
      <c r="A1239" t="s">
        <v>291</v>
      </c>
      <c r="B1239" s="199">
        <v>285.85000000000002</v>
      </c>
      <c r="C1239" t="s">
        <v>2920</v>
      </c>
      <c r="D1239" t="s">
        <v>1764</v>
      </c>
      <c r="E1239" s="200" t="s">
        <v>1755</v>
      </c>
      <c r="F1239">
        <v>1237</v>
      </c>
    </row>
    <row r="1240" spans="1:6" x14ac:dyDescent="0.25">
      <c r="A1240" t="s">
        <v>3151</v>
      </c>
      <c r="B1240" s="199">
        <v>8315.56</v>
      </c>
      <c r="C1240" t="s">
        <v>3294</v>
      </c>
      <c r="D1240" t="s">
        <v>1764</v>
      </c>
      <c r="E1240" s="200" t="s">
        <v>1757</v>
      </c>
      <c r="F1240">
        <v>1238</v>
      </c>
    </row>
    <row r="1241" spans="1:6" x14ac:dyDescent="0.25">
      <c r="A1241" t="s">
        <v>1373</v>
      </c>
      <c r="B1241" s="199">
        <v>1532.56</v>
      </c>
      <c r="C1241" t="s">
        <v>2921</v>
      </c>
      <c r="D1241" t="s">
        <v>1944</v>
      </c>
      <c r="E1241" s="200" t="s">
        <v>1733</v>
      </c>
      <c r="F1241">
        <v>1239</v>
      </c>
    </row>
    <row r="1242" spans="1:6" x14ac:dyDescent="0.25">
      <c r="A1242" t="s">
        <v>285</v>
      </c>
      <c r="B1242" s="199">
        <v>197.31</v>
      </c>
      <c r="C1242" t="s">
        <v>2922</v>
      </c>
      <c r="D1242" t="s">
        <v>1764</v>
      </c>
      <c r="E1242" s="200" t="s">
        <v>1755</v>
      </c>
      <c r="F1242">
        <v>1240</v>
      </c>
    </row>
    <row r="1243" spans="1:6" x14ac:dyDescent="0.25">
      <c r="A1243" t="s">
        <v>286</v>
      </c>
      <c r="B1243" s="199">
        <v>197.31</v>
      </c>
      <c r="C1243" t="s">
        <v>2923</v>
      </c>
      <c r="D1243" t="s">
        <v>1764</v>
      </c>
      <c r="E1243" s="200" t="s">
        <v>1755</v>
      </c>
      <c r="F1243">
        <v>1241</v>
      </c>
    </row>
    <row r="1244" spans="1:6" x14ac:dyDescent="0.25">
      <c r="A1244" t="s">
        <v>309</v>
      </c>
      <c r="B1244" s="199">
        <v>120.29</v>
      </c>
      <c r="C1244" t="s">
        <v>2924</v>
      </c>
      <c r="D1244" t="s">
        <v>1764</v>
      </c>
      <c r="E1244" s="200" t="s">
        <v>1755</v>
      </c>
      <c r="F1244">
        <v>1242</v>
      </c>
    </row>
    <row r="1245" spans="1:6" x14ac:dyDescent="0.25">
      <c r="A1245" t="s">
        <v>1530</v>
      </c>
      <c r="B1245" s="199">
        <v>1123.28</v>
      </c>
      <c r="C1245" t="s">
        <v>2925</v>
      </c>
      <c r="D1245" t="s">
        <v>1767</v>
      </c>
      <c r="E1245" s="200" t="s">
        <v>1741</v>
      </c>
      <c r="F1245">
        <v>1243</v>
      </c>
    </row>
    <row r="1246" spans="1:6" x14ac:dyDescent="0.25">
      <c r="A1246" t="s">
        <v>94</v>
      </c>
      <c r="B1246" s="199">
        <v>1888.43</v>
      </c>
      <c r="C1246" t="s">
        <v>2926</v>
      </c>
      <c r="D1246" t="s">
        <v>1764</v>
      </c>
      <c r="E1246" s="200" t="s">
        <v>1754</v>
      </c>
      <c r="F1246">
        <v>1244</v>
      </c>
    </row>
    <row r="1247" spans="1:6" x14ac:dyDescent="0.25">
      <c r="A1247" t="s">
        <v>299</v>
      </c>
      <c r="B1247" s="199">
        <v>783.91</v>
      </c>
      <c r="C1247" t="s">
        <v>2927</v>
      </c>
      <c r="D1247" t="s">
        <v>1764</v>
      </c>
      <c r="E1247" s="200" t="s">
        <v>1755</v>
      </c>
      <c r="F1247">
        <v>1245</v>
      </c>
    </row>
    <row r="1248" spans="1:6" x14ac:dyDescent="0.25">
      <c r="A1248" t="s">
        <v>289</v>
      </c>
      <c r="B1248" s="199">
        <v>197.31</v>
      </c>
      <c r="C1248" t="s">
        <v>2928</v>
      </c>
      <c r="D1248" t="s">
        <v>1764</v>
      </c>
      <c r="E1248" s="200" t="s">
        <v>1755</v>
      </c>
      <c r="F1248">
        <v>1246</v>
      </c>
    </row>
    <row r="1249" spans="1:6" x14ac:dyDescent="0.25">
      <c r="A1249" t="s">
        <v>1094</v>
      </c>
      <c r="B1249" s="199">
        <v>14313.03</v>
      </c>
      <c r="C1249" t="s">
        <v>2929</v>
      </c>
      <c r="D1249" t="s">
        <v>1764</v>
      </c>
      <c r="E1249" s="200" t="s">
        <v>1714</v>
      </c>
      <c r="F1249">
        <v>1247</v>
      </c>
    </row>
    <row r="1250" spans="1:6" x14ac:dyDescent="0.25">
      <c r="A1250" t="s">
        <v>1611</v>
      </c>
      <c r="B1250" s="199">
        <v>17745.2</v>
      </c>
      <c r="C1250" t="s">
        <v>2930</v>
      </c>
      <c r="D1250" t="s">
        <v>1767</v>
      </c>
      <c r="E1250" s="200" t="s">
        <v>1741</v>
      </c>
      <c r="F1250">
        <v>1248</v>
      </c>
    </row>
    <row r="1251" spans="1:6" x14ac:dyDescent="0.25">
      <c r="A1251" t="s">
        <v>824</v>
      </c>
      <c r="B1251" s="199">
        <v>1366.33</v>
      </c>
      <c r="C1251" t="s">
        <v>2931</v>
      </c>
      <c r="D1251" t="s">
        <v>1764</v>
      </c>
      <c r="E1251" s="200" t="s">
        <v>1758</v>
      </c>
      <c r="F1251">
        <v>1249</v>
      </c>
    </row>
    <row r="1252" spans="1:6" x14ac:dyDescent="0.25">
      <c r="A1252" t="s">
        <v>1372</v>
      </c>
      <c r="B1252" s="199">
        <v>1193.24</v>
      </c>
      <c r="C1252" t="s">
        <v>2932</v>
      </c>
      <c r="D1252" t="s">
        <v>1944</v>
      </c>
      <c r="E1252" s="200" t="s">
        <v>1733</v>
      </c>
      <c r="F1252">
        <v>1250</v>
      </c>
    </row>
    <row r="1253" spans="1:6" x14ac:dyDescent="0.25">
      <c r="A1253" t="s">
        <v>1302</v>
      </c>
      <c r="B1253" s="199">
        <v>1890.91</v>
      </c>
      <c r="C1253" t="s">
        <v>2933</v>
      </c>
      <c r="D1253" t="s">
        <v>1944</v>
      </c>
      <c r="E1253" s="200" t="s">
        <v>1733</v>
      </c>
      <c r="F1253">
        <v>1251</v>
      </c>
    </row>
    <row r="1254" spans="1:6" x14ac:dyDescent="0.25">
      <c r="A1254" t="s">
        <v>209</v>
      </c>
      <c r="B1254" s="199">
        <v>8908.67</v>
      </c>
      <c r="C1254" t="s">
        <v>2934</v>
      </c>
      <c r="D1254" t="s">
        <v>1764</v>
      </c>
      <c r="E1254" s="200" t="s">
        <v>1754</v>
      </c>
      <c r="F1254">
        <v>1252</v>
      </c>
    </row>
    <row r="1255" spans="1:6" x14ac:dyDescent="0.25">
      <c r="A1255" t="s">
        <v>1376</v>
      </c>
      <c r="B1255" s="199">
        <v>3731.54</v>
      </c>
      <c r="C1255" t="s">
        <v>2935</v>
      </c>
      <c r="D1255" t="s">
        <v>1944</v>
      </c>
      <c r="E1255" s="200" t="s">
        <v>1733</v>
      </c>
      <c r="F1255">
        <v>1253</v>
      </c>
    </row>
    <row r="1256" spans="1:6" x14ac:dyDescent="0.25">
      <c r="A1256" t="s">
        <v>1379</v>
      </c>
      <c r="B1256" s="199">
        <v>14044.63</v>
      </c>
      <c r="C1256" t="s">
        <v>2936</v>
      </c>
      <c r="D1256" t="s">
        <v>1944</v>
      </c>
      <c r="E1256" s="200" t="s">
        <v>1733</v>
      </c>
      <c r="F1256">
        <v>1254</v>
      </c>
    </row>
    <row r="1257" spans="1:6" x14ac:dyDescent="0.25">
      <c r="A1257" t="s">
        <v>1574</v>
      </c>
      <c r="B1257" s="199">
        <v>30994.27</v>
      </c>
      <c r="C1257" t="s">
        <v>2937</v>
      </c>
      <c r="D1257" t="s">
        <v>1767</v>
      </c>
      <c r="E1257" s="200" t="s">
        <v>1741</v>
      </c>
      <c r="F1257">
        <v>1255</v>
      </c>
    </row>
    <row r="1258" spans="1:6" x14ac:dyDescent="0.25">
      <c r="A1258" t="s">
        <v>1616</v>
      </c>
      <c r="B1258" s="199">
        <v>1531.02</v>
      </c>
      <c r="C1258" t="s">
        <v>2938</v>
      </c>
      <c r="D1258" t="s">
        <v>1767</v>
      </c>
      <c r="E1258" s="200" t="s">
        <v>1741</v>
      </c>
      <c r="F1258">
        <v>1256</v>
      </c>
    </row>
    <row r="1259" spans="1:6" x14ac:dyDescent="0.25">
      <c r="A1259" t="s">
        <v>338</v>
      </c>
      <c r="B1259" s="199">
        <v>714.64</v>
      </c>
      <c r="C1259" t="s">
        <v>2939</v>
      </c>
      <c r="D1259" t="s">
        <v>1764</v>
      </c>
      <c r="E1259" s="200" t="s">
        <v>1755</v>
      </c>
      <c r="F1259">
        <v>1257</v>
      </c>
    </row>
    <row r="1260" spans="1:6" x14ac:dyDescent="0.25">
      <c r="A1260" t="s">
        <v>1099</v>
      </c>
      <c r="B1260" s="199">
        <v>5925.88</v>
      </c>
      <c r="C1260" t="s">
        <v>2940</v>
      </c>
      <c r="D1260" t="s">
        <v>1764</v>
      </c>
      <c r="E1260" s="200" t="s">
        <v>1714</v>
      </c>
      <c r="F1260">
        <v>1258</v>
      </c>
    </row>
    <row r="1261" spans="1:6" x14ac:dyDescent="0.25">
      <c r="A1261" t="s">
        <v>735</v>
      </c>
      <c r="B1261" s="199">
        <v>3760.5</v>
      </c>
      <c r="C1261" t="s">
        <v>2941</v>
      </c>
      <c r="D1261" t="s">
        <v>1764</v>
      </c>
      <c r="E1261" s="200" t="s">
        <v>1757</v>
      </c>
      <c r="F1261">
        <v>1259</v>
      </c>
    </row>
    <row r="1262" spans="1:6" x14ac:dyDescent="0.25">
      <c r="A1262" t="s">
        <v>1529</v>
      </c>
      <c r="B1262" s="199">
        <v>1081.08</v>
      </c>
      <c r="C1262" t="s">
        <v>2942</v>
      </c>
      <c r="D1262" t="s">
        <v>1767</v>
      </c>
      <c r="E1262" s="200" t="s">
        <v>1741</v>
      </c>
      <c r="F1262">
        <v>1260</v>
      </c>
    </row>
    <row r="1263" spans="1:6" x14ac:dyDescent="0.25">
      <c r="A1263" t="s">
        <v>753</v>
      </c>
      <c r="B1263" s="199">
        <v>53075.3</v>
      </c>
      <c r="C1263" t="s">
        <v>2943</v>
      </c>
      <c r="D1263" t="s">
        <v>1764</v>
      </c>
      <c r="E1263" s="200" t="s">
        <v>1757</v>
      </c>
      <c r="F1263">
        <v>1261</v>
      </c>
    </row>
    <row r="1264" spans="1:6" x14ac:dyDescent="0.25">
      <c r="A1264" t="s">
        <v>1053</v>
      </c>
      <c r="B1264" s="199">
        <v>33072.76</v>
      </c>
      <c r="C1264" t="s">
        <v>2944</v>
      </c>
      <c r="D1264" t="s">
        <v>1764</v>
      </c>
      <c r="E1264" s="200" t="s">
        <v>1760</v>
      </c>
      <c r="F1264">
        <v>1262</v>
      </c>
    </row>
    <row r="1265" spans="1:6" x14ac:dyDescent="0.25">
      <c r="A1265" t="s">
        <v>751</v>
      </c>
      <c r="B1265" s="199">
        <v>14964.18</v>
      </c>
      <c r="C1265" t="s">
        <v>2945</v>
      </c>
      <c r="D1265" t="s">
        <v>1764</v>
      </c>
      <c r="E1265" s="200" t="s">
        <v>1757</v>
      </c>
      <c r="F1265">
        <v>1263</v>
      </c>
    </row>
    <row r="1266" spans="1:6" x14ac:dyDescent="0.25">
      <c r="A1266" t="s">
        <v>374</v>
      </c>
      <c r="B1266" s="199">
        <v>281.36</v>
      </c>
      <c r="C1266" t="s">
        <v>2946</v>
      </c>
      <c r="D1266" t="s">
        <v>1764</v>
      </c>
      <c r="E1266" s="200" t="s">
        <v>1756</v>
      </c>
      <c r="F1266">
        <v>1264</v>
      </c>
    </row>
    <row r="1267" spans="1:6" x14ac:dyDescent="0.25">
      <c r="A1267" t="s">
        <v>202</v>
      </c>
      <c r="B1267" s="199">
        <v>2336.1999999999998</v>
      </c>
      <c r="C1267" t="s">
        <v>2947</v>
      </c>
      <c r="D1267" t="s">
        <v>1764</v>
      </c>
      <c r="E1267" s="200" t="s">
        <v>1754</v>
      </c>
      <c r="F1267">
        <v>1265</v>
      </c>
    </row>
    <row r="1268" spans="1:6" x14ac:dyDescent="0.25">
      <c r="A1268" t="s">
        <v>969</v>
      </c>
      <c r="B1268" s="199">
        <v>11368.36</v>
      </c>
      <c r="C1268" t="s">
        <v>2948</v>
      </c>
      <c r="D1268" t="s">
        <v>1764</v>
      </c>
      <c r="E1268" s="200" t="s">
        <v>1759</v>
      </c>
      <c r="F1268">
        <v>1266</v>
      </c>
    </row>
    <row r="1269" spans="1:6" x14ac:dyDescent="0.25">
      <c r="A1269" t="s">
        <v>1614</v>
      </c>
      <c r="B1269" s="199">
        <v>1162.01</v>
      </c>
      <c r="C1269" t="s">
        <v>2949</v>
      </c>
      <c r="D1269" t="s">
        <v>1767</v>
      </c>
      <c r="E1269" s="200" t="s">
        <v>1741</v>
      </c>
      <c r="F1269">
        <v>1267</v>
      </c>
    </row>
    <row r="1270" spans="1:6" x14ac:dyDescent="0.25">
      <c r="A1270" t="s">
        <v>1575</v>
      </c>
      <c r="B1270" s="199">
        <v>42188.81</v>
      </c>
      <c r="C1270" t="s">
        <v>2950</v>
      </c>
      <c r="D1270" t="s">
        <v>1767</v>
      </c>
      <c r="E1270" s="200" t="s">
        <v>1741</v>
      </c>
      <c r="F1270">
        <v>1268</v>
      </c>
    </row>
    <row r="1271" spans="1:6" x14ac:dyDescent="0.25">
      <c r="A1271" t="s">
        <v>298</v>
      </c>
      <c r="B1271" s="199">
        <v>747.06</v>
      </c>
      <c r="C1271" t="s">
        <v>2951</v>
      </c>
      <c r="D1271" t="s">
        <v>1764</v>
      </c>
      <c r="E1271" s="200" t="s">
        <v>1755</v>
      </c>
      <c r="F1271">
        <v>1269</v>
      </c>
    </row>
    <row r="1272" spans="1:6" x14ac:dyDescent="0.25">
      <c r="A1272" t="s">
        <v>297</v>
      </c>
      <c r="B1272" s="199">
        <v>605.91</v>
      </c>
      <c r="C1272" t="s">
        <v>2952</v>
      </c>
      <c r="D1272" t="s">
        <v>1764</v>
      </c>
      <c r="E1272" s="200" t="s">
        <v>1755</v>
      </c>
      <c r="F1272">
        <v>1270</v>
      </c>
    </row>
    <row r="1273" spans="1:6" x14ac:dyDescent="0.25">
      <c r="A1273" t="s">
        <v>300</v>
      </c>
      <c r="B1273" s="199">
        <v>1190.74</v>
      </c>
      <c r="C1273" t="s">
        <v>2953</v>
      </c>
      <c r="D1273" t="s">
        <v>1764</v>
      </c>
      <c r="E1273" s="200" t="s">
        <v>1755</v>
      </c>
      <c r="F1273">
        <v>1271</v>
      </c>
    </row>
    <row r="1274" spans="1:6" x14ac:dyDescent="0.25">
      <c r="A1274" t="s">
        <v>304</v>
      </c>
      <c r="B1274" s="199">
        <v>2865.5</v>
      </c>
      <c r="C1274" t="s">
        <v>2954</v>
      </c>
      <c r="D1274" t="s">
        <v>1764</v>
      </c>
      <c r="E1274" s="200" t="s">
        <v>1755</v>
      </c>
      <c r="F1274">
        <v>1272</v>
      </c>
    </row>
    <row r="1275" spans="1:6" x14ac:dyDescent="0.25">
      <c r="A1275" t="s">
        <v>306</v>
      </c>
      <c r="B1275" s="199">
        <v>5047.0600000000004</v>
      </c>
      <c r="C1275" t="s">
        <v>2955</v>
      </c>
      <c r="D1275" t="s">
        <v>1764</v>
      </c>
      <c r="E1275" s="200" t="s">
        <v>1755</v>
      </c>
      <c r="F1275">
        <v>1273</v>
      </c>
    </row>
    <row r="1276" spans="1:6" x14ac:dyDescent="0.25">
      <c r="A1276" t="s">
        <v>307</v>
      </c>
      <c r="B1276" s="199">
        <v>5047.0600000000004</v>
      </c>
      <c r="C1276" t="s">
        <v>2956</v>
      </c>
      <c r="D1276" t="s">
        <v>1764</v>
      </c>
      <c r="E1276" s="200" t="s">
        <v>1755</v>
      </c>
      <c r="F1276">
        <v>1274</v>
      </c>
    </row>
    <row r="1277" spans="1:6" x14ac:dyDescent="0.25">
      <c r="A1277" t="s">
        <v>339</v>
      </c>
      <c r="B1277" s="199">
        <v>714.64</v>
      </c>
      <c r="C1277" t="s">
        <v>2957</v>
      </c>
      <c r="D1277" t="s">
        <v>1764</v>
      </c>
      <c r="E1277" s="200" t="s">
        <v>1755</v>
      </c>
      <c r="F1277">
        <v>1275</v>
      </c>
    </row>
    <row r="1278" spans="1:6" x14ac:dyDescent="0.25">
      <c r="A1278" t="s">
        <v>182</v>
      </c>
      <c r="B1278" s="199">
        <v>22677.83</v>
      </c>
      <c r="C1278" t="s">
        <v>2958</v>
      </c>
      <c r="D1278" t="s">
        <v>1764</v>
      </c>
      <c r="E1278" s="200" t="s">
        <v>1754</v>
      </c>
      <c r="F1278">
        <v>1276</v>
      </c>
    </row>
    <row r="1279" spans="1:6" x14ac:dyDescent="0.25">
      <c r="A1279" t="s">
        <v>1029</v>
      </c>
      <c r="B1279" s="199">
        <v>9044.3700000000008</v>
      </c>
      <c r="C1279" t="s">
        <v>2959</v>
      </c>
      <c r="D1279" t="s">
        <v>1764</v>
      </c>
      <c r="E1279" s="200" t="s">
        <v>1760</v>
      </c>
      <c r="F1279">
        <v>1277</v>
      </c>
    </row>
    <row r="1280" spans="1:6" x14ac:dyDescent="0.25">
      <c r="A1280" t="s">
        <v>489</v>
      </c>
      <c r="B1280" s="199">
        <v>4934.67</v>
      </c>
      <c r="C1280" t="s">
        <v>2960</v>
      </c>
      <c r="D1280" t="s">
        <v>1764</v>
      </c>
      <c r="E1280" s="200" t="s">
        <v>1756</v>
      </c>
      <c r="F1280">
        <v>1278</v>
      </c>
    </row>
    <row r="1281" spans="1:6" x14ac:dyDescent="0.25">
      <c r="A1281" t="s">
        <v>490</v>
      </c>
      <c r="B1281" s="199">
        <v>4934.67</v>
      </c>
      <c r="C1281" t="s">
        <v>2961</v>
      </c>
      <c r="D1281" t="s">
        <v>1764</v>
      </c>
      <c r="E1281" s="200" t="s">
        <v>1756</v>
      </c>
      <c r="F1281">
        <v>1279</v>
      </c>
    </row>
    <row r="1282" spans="1:6" x14ac:dyDescent="0.25">
      <c r="A1282" t="s">
        <v>759</v>
      </c>
      <c r="B1282" s="199">
        <v>476.34</v>
      </c>
      <c r="C1282" t="s">
        <v>2962</v>
      </c>
      <c r="D1282" t="s">
        <v>1764</v>
      </c>
      <c r="E1282" s="200" t="s">
        <v>1758</v>
      </c>
      <c r="F1282">
        <v>1280</v>
      </c>
    </row>
    <row r="1283" spans="1:6" x14ac:dyDescent="0.25">
      <c r="A1283" t="s">
        <v>761</v>
      </c>
      <c r="B1283" s="199">
        <v>603.27</v>
      </c>
      <c r="C1283" t="s">
        <v>2963</v>
      </c>
      <c r="D1283" t="s">
        <v>1764</v>
      </c>
      <c r="E1283" s="200" t="s">
        <v>1758</v>
      </c>
      <c r="F1283">
        <v>1281</v>
      </c>
    </row>
    <row r="1284" spans="1:6" x14ac:dyDescent="0.25">
      <c r="A1284" t="s">
        <v>766</v>
      </c>
      <c r="B1284" s="199">
        <v>804.6</v>
      </c>
      <c r="C1284" t="s">
        <v>2964</v>
      </c>
      <c r="D1284" t="s">
        <v>1764</v>
      </c>
      <c r="E1284" s="200" t="s">
        <v>1758</v>
      </c>
      <c r="F1284">
        <v>1282</v>
      </c>
    </row>
    <row r="1285" spans="1:6" x14ac:dyDescent="0.25">
      <c r="A1285" t="s">
        <v>769</v>
      </c>
      <c r="B1285" s="199">
        <v>886.09</v>
      </c>
      <c r="C1285" t="s">
        <v>2965</v>
      </c>
      <c r="D1285" t="s">
        <v>1764</v>
      </c>
      <c r="E1285" s="200" t="s">
        <v>1758</v>
      </c>
      <c r="F1285">
        <v>1283</v>
      </c>
    </row>
    <row r="1286" spans="1:6" x14ac:dyDescent="0.25">
      <c r="A1286" t="s">
        <v>774</v>
      </c>
      <c r="B1286" s="199">
        <v>1413.36</v>
      </c>
      <c r="C1286" t="s">
        <v>2966</v>
      </c>
      <c r="D1286" t="s">
        <v>1764</v>
      </c>
      <c r="E1286" s="200" t="s">
        <v>1758</v>
      </c>
      <c r="F1286">
        <v>1284</v>
      </c>
    </row>
    <row r="1287" spans="1:6" x14ac:dyDescent="0.25">
      <c r="A1287" t="s">
        <v>775</v>
      </c>
      <c r="B1287" s="199">
        <v>1413.36</v>
      </c>
      <c r="C1287" t="s">
        <v>2967</v>
      </c>
      <c r="D1287" t="s">
        <v>1764</v>
      </c>
      <c r="E1287" s="200" t="s">
        <v>1758</v>
      </c>
      <c r="F1287">
        <v>1285</v>
      </c>
    </row>
    <row r="1288" spans="1:6" x14ac:dyDescent="0.25">
      <c r="A1288" t="s">
        <v>778</v>
      </c>
      <c r="B1288" s="199">
        <v>1718.89</v>
      </c>
      <c r="C1288" t="s">
        <v>2968</v>
      </c>
      <c r="D1288" t="s">
        <v>1764</v>
      </c>
      <c r="E1288" s="200" t="s">
        <v>1758</v>
      </c>
      <c r="F1288">
        <v>1286</v>
      </c>
    </row>
    <row r="1289" spans="1:6" x14ac:dyDescent="0.25">
      <c r="A1289" t="s">
        <v>363</v>
      </c>
      <c r="B1289" s="199">
        <v>182.98</v>
      </c>
      <c r="C1289" t="s">
        <v>2969</v>
      </c>
      <c r="D1289" t="s">
        <v>1764</v>
      </c>
      <c r="E1289" s="200" t="s">
        <v>1756</v>
      </c>
      <c r="F1289">
        <v>1287</v>
      </c>
    </row>
    <row r="1290" spans="1:6" x14ac:dyDescent="0.25">
      <c r="A1290" t="s">
        <v>366</v>
      </c>
      <c r="B1290" s="199">
        <v>182.98</v>
      </c>
      <c r="C1290" t="s">
        <v>2970</v>
      </c>
      <c r="D1290" t="s">
        <v>1764</v>
      </c>
      <c r="E1290" s="200" t="s">
        <v>1756</v>
      </c>
      <c r="F1290">
        <v>1288</v>
      </c>
    </row>
    <row r="1291" spans="1:6" x14ac:dyDescent="0.25">
      <c r="A1291" t="s">
        <v>804</v>
      </c>
      <c r="B1291" s="199">
        <v>2031.22</v>
      </c>
      <c r="C1291" t="s">
        <v>2971</v>
      </c>
      <c r="D1291" t="s">
        <v>1764</v>
      </c>
      <c r="E1291" s="200" t="s">
        <v>1758</v>
      </c>
      <c r="F1291">
        <v>1289</v>
      </c>
    </row>
    <row r="1292" spans="1:6" x14ac:dyDescent="0.25">
      <c r="A1292" t="s">
        <v>825</v>
      </c>
      <c r="B1292" s="199">
        <v>1844.25</v>
      </c>
      <c r="C1292" t="s">
        <v>2972</v>
      </c>
      <c r="D1292" t="s">
        <v>1764</v>
      </c>
      <c r="E1292" s="200" t="s">
        <v>1758</v>
      </c>
      <c r="F1292">
        <v>1290</v>
      </c>
    </row>
    <row r="1293" spans="1:6" x14ac:dyDescent="0.25">
      <c r="A1293" t="s">
        <v>743</v>
      </c>
      <c r="B1293" s="199">
        <v>5125.28</v>
      </c>
      <c r="C1293" t="s">
        <v>2973</v>
      </c>
      <c r="D1293" t="s">
        <v>1764</v>
      </c>
      <c r="E1293" s="200" t="s">
        <v>1757</v>
      </c>
      <c r="F1293">
        <v>1291</v>
      </c>
    </row>
    <row r="1294" spans="1:6" x14ac:dyDescent="0.25">
      <c r="A1294" t="s">
        <v>539</v>
      </c>
      <c r="B1294" s="199">
        <v>5898.44</v>
      </c>
      <c r="C1294" t="s">
        <v>2974</v>
      </c>
      <c r="D1294" t="s">
        <v>1764</v>
      </c>
      <c r="E1294" s="200" t="s">
        <v>1756</v>
      </c>
      <c r="F1294">
        <v>1292</v>
      </c>
    </row>
    <row r="1295" spans="1:6" x14ac:dyDescent="0.25">
      <c r="A1295" t="s">
        <v>705</v>
      </c>
      <c r="B1295" s="199">
        <v>12162.86</v>
      </c>
      <c r="C1295" t="s">
        <v>2975</v>
      </c>
      <c r="D1295" t="s">
        <v>1764</v>
      </c>
      <c r="E1295" s="200" t="s">
        <v>1757</v>
      </c>
      <c r="F1295">
        <v>1293</v>
      </c>
    </row>
    <row r="1296" spans="1:6" x14ac:dyDescent="0.25">
      <c r="A1296" t="s">
        <v>836</v>
      </c>
      <c r="B1296" s="199">
        <v>1254.3</v>
      </c>
      <c r="C1296" t="s">
        <v>2976</v>
      </c>
      <c r="D1296" t="s">
        <v>1764</v>
      </c>
      <c r="E1296" s="200" t="s">
        <v>1758</v>
      </c>
      <c r="F1296">
        <v>1294</v>
      </c>
    </row>
    <row r="1297" spans="1:6" x14ac:dyDescent="0.25">
      <c r="A1297" t="s">
        <v>839</v>
      </c>
      <c r="B1297" s="199">
        <v>1190.21</v>
      </c>
      <c r="C1297" t="s">
        <v>2977</v>
      </c>
      <c r="D1297" t="s">
        <v>1764</v>
      </c>
      <c r="E1297" s="200" t="s">
        <v>1758</v>
      </c>
      <c r="F1297">
        <v>1295</v>
      </c>
    </row>
    <row r="1298" spans="1:6" x14ac:dyDescent="0.25">
      <c r="A1298" t="s">
        <v>840</v>
      </c>
      <c r="B1298" s="199">
        <v>1190.21</v>
      </c>
      <c r="C1298" t="s">
        <v>2978</v>
      </c>
      <c r="D1298" t="s">
        <v>1764</v>
      </c>
      <c r="E1298" s="200" t="s">
        <v>1758</v>
      </c>
      <c r="F1298">
        <v>1296</v>
      </c>
    </row>
    <row r="1299" spans="1:6" x14ac:dyDescent="0.25">
      <c r="A1299" t="s">
        <v>740</v>
      </c>
      <c r="B1299" s="199">
        <v>4873.7</v>
      </c>
      <c r="C1299" t="s">
        <v>2979</v>
      </c>
      <c r="D1299" t="s">
        <v>1764</v>
      </c>
      <c r="E1299" s="200" t="s">
        <v>1757</v>
      </c>
      <c r="F1299">
        <v>1297</v>
      </c>
    </row>
    <row r="1300" spans="1:6" x14ac:dyDescent="0.25">
      <c r="A1300" t="s">
        <v>741</v>
      </c>
      <c r="B1300" s="199">
        <v>4873.7</v>
      </c>
      <c r="C1300" t="s">
        <v>2980</v>
      </c>
      <c r="D1300" t="s">
        <v>1764</v>
      </c>
      <c r="E1300" s="200" t="s">
        <v>1757</v>
      </c>
      <c r="F1300">
        <v>1298</v>
      </c>
    </row>
    <row r="1301" spans="1:6" x14ac:dyDescent="0.25">
      <c r="A1301" t="s">
        <v>747</v>
      </c>
      <c r="B1301" s="199">
        <v>13738.14</v>
      </c>
      <c r="C1301" t="s">
        <v>2981</v>
      </c>
      <c r="D1301" t="s">
        <v>1764</v>
      </c>
      <c r="E1301" s="200" t="s">
        <v>1757</v>
      </c>
      <c r="F1301">
        <v>1299</v>
      </c>
    </row>
    <row r="1302" spans="1:6" x14ac:dyDescent="0.25">
      <c r="A1302" t="s">
        <v>748</v>
      </c>
      <c r="B1302" s="199">
        <v>14425.87</v>
      </c>
      <c r="C1302" t="s">
        <v>2982</v>
      </c>
      <c r="D1302" t="s">
        <v>1764</v>
      </c>
      <c r="E1302" s="200" t="s">
        <v>1757</v>
      </c>
      <c r="F1302">
        <v>1300</v>
      </c>
    </row>
    <row r="1303" spans="1:6" x14ac:dyDescent="0.25">
      <c r="A1303" t="s">
        <v>749</v>
      </c>
      <c r="B1303" s="199">
        <v>14964.18</v>
      </c>
      <c r="C1303" t="s">
        <v>2983</v>
      </c>
      <c r="D1303" t="s">
        <v>1764</v>
      </c>
      <c r="E1303" s="200" t="s">
        <v>1757</v>
      </c>
      <c r="F1303">
        <v>1301</v>
      </c>
    </row>
    <row r="1304" spans="1:6" x14ac:dyDescent="0.25">
      <c r="A1304" t="s">
        <v>845</v>
      </c>
      <c r="B1304" s="199">
        <v>2004.07</v>
      </c>
      <c r="C1304" t="s">
        <v>2984</v>
      </c>
      <c r="D1304" t="s">
        <v>1764</v>
      </c>
      <c r="E1304" s="200" t="s">
        <v>1758</v>
      </c>
      <c r="F1304">
        <v>1302</v>
      </c>
    </row>
    <row r="1305" spans="1:6" x14ac:dyDescent="0.25">
      <c r="A1305" t="s">
        <v>848</v>
      </c>
      <c r="B1305" s="199">
        <v>2474.96</v>
      </c>
      <c r="C1305" t="s">
        <v>2985</v>
      </c>
      <c r="D1305" t="s">
        <v>1764</v>
      </c>
      <c r="E1305" s="200" t="s">
        <v>1758</v>
      </c>
      <c r="F1305">
        <v>1303</v>
      </c>
    </row>
    <row r="1306" spans="1:6" x14ac:dyDescent="0.25">
      <c r="A1306" t="s">
        <v>849</v>
      </c>
      <c r="B1306" s="199">
        <v>2474.96</v>
      </c>
      <c r="C1306" t="s">
        <v>2986</v>
      </c>
      <c r="D1306" t="s">
        <v>1764</v>
      </c>
      <c r="E1306" s="200" t="s">
        <v>1758</v>
      </c>
      <c r="F1306">
        <v>1304</v>
      </c>
    </row>
    <row r="1307" spans="1:6" x14ac:dyDescent="0.25">
      <c r="A1307" t="s">
        <v>977</v>
      </c>
      <c r="B1307" s="199">
        <v>2038.52</v>
      </c>
      <c r="C1307" t="s">
        <v>2987</v>
      </c>
      <c r="D1307" t="s">
        <v>1764</v>
      </c>
      <c r="E1307" s="200" t="s">
        <v>1759</v>
      </c>
      <c r="F1307">
        <v>1305</v>
      </c>
    </row>
    <row r="1308" spans="1:6" x14ac:dyDescent="0.25">
      <c r="A1308" t="s">
        <v>873</v>
      </c>
      <c r="B1308" s="199">
        <v>935.55</v>
      </c>
      <c r="C1308" t="s">
        <v>2988</v>
      </c>
      <c r="D1308" t="s">
        <v>1764</v>
      </c>
      <c r="E1308" s="200" t="s">
        <v>1758</v>
      </c>
      <c r="F1308">
        <v>1306</v>
      </c>
    </row>
    <row r="1309" spans="1:6" x14ac:dyDescent="0.25">
      <c r="A1309" t="s">
        <v>875</v>
      </c>
      <c r="B1309" s="199">
        <v>1126.18</v>
      </c>
      <c r="C1309" t="s">
        <v>2989</v>
      </c>
      <c r="D1309" t="s">
        <v>1764</v>
      </c>
      <c r="E1309" s="200" t="s">
        <v>1758</v>
      </c>
      <c r="F1309">
        <v>1307</v>
      </c>
    </row>
    <row r="1310" spans="1:6" x14ac:dyDescent="0.25">
      <c r="A1310" t="s">
        <v>876</v>
      </c>
      <c r="B1310" s="199">
        <v>1126.18</v>
      </c>
      <c r="C1310" t="s">
        <v>2990</v>
      </c>
      <c r="D1310" t="s">
        <v>1764</v>
      </c>
      <c r="E1310" s="200" t="s">
        <v>1758</v>
      </c>
      <c r="F1310">
        <v>1308</v>
      </c>
    </row>
    <row r="1311" spans="1:6" x14ac:dyDescent="0.25">
      <c r="A1311" t="s">
        <v>879</v>
      </c>
      <c r="B1311" s="199">
        <v>1180.31</v>
      </c>
      <c r="C1311" t="s">
        <v>2991</v>
      </c>
      <c r="D1311" t="s">
        <v>1764</v>
      </c>
      <c r="E1311" s="200" t="s">
        <v>1758</v>
      </c>
      <c r="F1311">
        <v>1309</v>
      </c>
    </row>
    <row r="1312" spans="1:6" x14ac:dyDescent="0.25">
      <c r="A1312" t="s">
        <v>882</v>
      </c>
      <c r="B1312" s="199">
        <v>1546.26</v>
      </c>
      <c r="C1312" t="s">
        <v>2992</v>
      </c>
      <c r="D1312" t="s">
        <v>1764</v>
      </c>
      <c r="E1312" s="200" t="s">
        <v>1758</v>
      </c>
      <c r="F1312">
        <v>1310</v>
      </c>
    </row>
    <row r="1313" spans="1:6" x14ac:dyDescent="0.25">
      <c r="A1313" t="s">
        <v>884</v>
      </c>
      <c r="B1313" s="199">
        <v>3209.97</v>
      </c>
      <c r="C1313" t="s">
        <v>2993</v>
      </c>
      <c r="D1313" t="s">
        <v>1764</v>
      </c>
      <c r="E1313" s="200" t="s">
        <v>1758</v>
      </c>
      <c r="F1313">
        <v>1311</v>
      </c>
    </row>
    <row r="1314" spans="1:6" x14ac:dyDescent="0.25">
      <c r="A1314" t="s">
        <v>885</v>
      </c>
      <c r="B1314" s="199">
        <v>3209.97</v>
      </c>
      <c r="C1314" t="s">
        <v>2994</v>
      </c>
      <c r="D1314" t="s">
        <v>1764</v>
      </c>
      <c r="E1314" s="200" t="s">
        <v>1758</v>
      </c>
      <c r="F1314">
        <v>1312</v>
      </c>
    </row>
    <row r="1315" spans="1:6" x14ac:dyDescent="0.25">
      <c r="A1315" t="s">
        <v>976</v>
      </c>
      <c r="B1315" s="199">
        <v>1927.3</v>
      </c>
      <c r="C1315" t="s">
        <v>2995</v>
      </c>
      <c r="D1315" t="s">
        <v>1764</v>
      </c>
      <c r="E1315" s="200" t="s">
        <v>1759</v>
      </c>
      <c r="F1315">
        <v>1313</v>
      </c>
    </row>
    <row r="1316" spans="1:6" x14ac:dyDescent="0.25">
      <c r="A1316" t="s">
        <v>981</v>
      </c>
      <c r="B1316" s="199">
        <v>5825.76</v>
      </c>
      <c r="C1316" t="s">
        <v>2996</v>
      </c>
      <c r="D1316" t="s">
        <v>1764</v>
      </c>
      <c r="E1316" s="200" t="s">
        <v>1759</v>
      </c>
      <c r="F1316">
        <v>1314</v>
      </c>
    </row>
    <row r="1317" spans="1:6" x14ac:dyDescent="0.25">
      <c r="A1317" t="s">
        <v>982</v>
      </c>
      <c r="B1317" s="199">
        <v>7348.78</v>
      </c>
      <c r="C1317" t="s">
        <v>2997</v>
      </c>
      <c r="D1317" t="s">
        <v>1764</v>
      </c>
      <c r="E1317" s="200" t="s">
        <v>1759</v>
      </c>
      <c r="F1317">
        <v>1315</v>
      </c>
    </row>
    <row r="1318" spans="1:6" x14ac:dyDescent="0.25">
      <c r="A1318" t="s">
        <v>983</v>
      </c>
      <c r="B1318" s="199">
        <v>10134.73</v>
      </c>
      <c r="C1318" t="s">
        <v>2998</v>
      </c>
      <c r="D1318" t="s">
        <v>1764</v>
      </c>
      <c r="E1318" s="200" t="s">
        <v>1759</v>
      </c>
      <c r="F1318">
        <v>1316</v>
      </c>
    </row>
    <row r="1319" spans="1:6" x14ac:dyDescent="0.25">
      <c r="A1319" t="s">
        <v>984</v>
      </c>
      <c r="B1319" s="199">
        <v>15150.41</v>
      </c>
      <c r="C1319" t="s">
        <v>2999</v>
      </c>
      <c r="D1319" t="s">
        <v>1764</v>
      </c>
      <c r="E1319" s="200" t="s">
        <v>1759</v>
      </c>
      <c r="F1319">
        <v>1317</v>
      </c>
    </row>
    <row r="1320" spans="1:6" x14ac:dyDescent="0.25">
      <c r="A1320" t="s">
        <v>985</v>
      </c>
      <c r="B1320" s="199">
        <v>28232.47</v>
      </c>
      <c r="C1320" t="s">
        <v>3000</v>
      </c>
      <c r="D1320" t="s">
        <v>1764</v>
      </c>
      <c r="E1320" s="200" t="s">
        <v>1759</v>
      </c>
      <c r="F1320">
        <v>1318</v>
      </c>
    </row>
    <row r="1321" spans="1:6" x14ac:dyDescent="0.25">
      <c r="A1321" t="s">
        <v>624</v>
      </c>
      <c r="B1321" s="199">
        <v>379.7</v>
      </c>
      <c r="C1321" t="s">
        <v>3001</v>
      </c>
      <c r="D1321" t="s">
        <v>1764</v>
      </c>
      <c r="E1321" s="200" t="s">
        <v>1757</v>
      </c>
      <c r="F1321">
        <v>1319</v>
      </c>
    </row>
    <row r="1322" spans="1:6" x14ac:dyDescent="0.25">
      <c r="A1322" t="s">
        <v>625</v>
      </c>
      <c r="B1322" s="199">
        <v>379.7</v>
      </c>
      <c r="C1322" t="s">
        <v>3002</v>
      </c>
      <c r="D1322" t="s">
        <v>1764</v>
      </c>
      <c r="E1322" s="200" t="s">
        <v>1757</v>
      </c>
      <c r="F1322">
        <v>1320</v>
      </c>
    </row>
    <row r="1323" spans="1:6" x14ac:dyDescent="0.25">
      <c r="A1323" t="s">
        <v>647</v>
      </c>
      <c r="B1323" s="199">
        <v>338.46</v>
      </c>
      <c r="C1323" t="s">
        <v>3003</v>
      </c>
      <c r="D1323" t="s">
        <v>1764</v>
      </c>
      <c r="E1323" s="200" t="s">
        <v>1757</v>
      </c>
      <c r="F1323">
        <v>1321</v>
      </c>
    </row>
    <row r="1324" spans="1:6" x14ac:dyDescent="0.25">
      <c r="A1324" t="s">
        <v>636</v>
      </c>
      <c r="B1324" s="199">
        <v>871.5</v>
      </c>
      <c r="C1324" t="s">
        <v>3004</v>
      </c>
      <c r="D1324" t="s">
        <v>1764</v>
      </c>
      <c r="E1324" s="200" t="s">
        <v>1757</v>
      </c>
      <c r="F1324">
        <v>1322</v>
      </c>
    </row>
    <row r="1325" spans="1:6" x14ac:dyDescent="0.25">
      <c r="A1325" t="s">
        <v>638</v>
      </c>
      <c r="B1325" s="199">
        <v>1339.69</v>
      </c>
      <c r="C1325" t="s">
        <v>3005</v>
      </c>
      <c r="D1325" t="s">
        <v>1764</v>
      </c>
      <c r="E1325" s="200" t="s">
        <v>1757</v>
      </c>
      <c r="F1325">
        <v>1323</v>
      </c>
    </row>
    <row r="1326" spans="1:6" x14ac:dyDescent="0.25">
      <c r="A1326" t="s">
        <v>821</v>
      </c>
      <c r="B1326" s="199">
        <v>764.67</v>
      </c>
      <c r="C1326" t="s">
        <v>3006</v>
      </c>
      <c r="D1326" t="s">
        <v>1764</v>
      </c>
      <c r="E1326" s="200" t="s">
        <v>1758</v>
      </c>
      <c r="F1326">
        <v>1324</v>
      </c>
    </row>
    <row r="1327" spans="1:6" x14ac:dyDescent="0.25">
      <c r="A1327" t="s">
        <v>822</v>
      </c>
      <c r="B1327" s="199">
        <v>953.46</v>
      </c>
      <c r="C1327" t="s">
        <v>3007</v>
      </c>
      <c r="D1327" t="s">
        <v>1764</v>
      </c>
      <c r="E1327" s="200" t="s">
        <v>1758</v>
      </c>
      <c r="F1327">
        <v>1325</v>
      </c>
    </row>
    <row r="1328" spans="1:6" x14ac:dyDescent="0.25">
      <c r="A1328" t="s">
        <v>827</v>
      </c>
      <c r="B1328" s="199">
        <v>2952.05</v>
      </c>
      <c r="C1328" t="s">
        <v>3008</v>
      </c>
      <c r="D1328" t="s">
        <v>1764</v>
      </c>
      <c r="E1328" s="200" t="s">
        <v>1758</v>
      </c>
      <c r="F1328">
        <v>1326</v>
      </c>
    </row>
    <row r="1329" spans="1:6" x14ac:dyDescent="0.25">
      <c r="A1329" t="s">
        <v>828</v>
      </c>
      <c r="B1329" s="199">
        <v>4479.78</v>
      </c>
      <c r="C1329" t="s">
        <v>3009</v>
      </c>
      <c r="D1329" t="s">
        <v>1764</v>
      </c>
      <c r="E1329" s="200" t="s">
        <v>1758</v>
      </c>
      <c r="F1329">
        <v>1327</v>
      </c>
    </row>
    <row r="1330" spans="1:6" x14ac:dyDescent="0.25">
      <c r="A1330" t="s">
        <v>830</v>
      </c>
      <c r="B1330" s="199">
        <v>10341.56</v>
      </c>
      <c r="C1330" t="s">
        <v>3010</v>
      </c>
      <c r="D1330" t="s">
        <v>1764</v>
      </c>
      <c r="E1330" s="200" t="s">
        <v>1758</v>
      </c>
      <c r="F1330">
        <v>1328</v>
      </c>
    </row>
    <row r="1331" spans="1:6" x14ac:dyDescent="0.25">
      <c r="A1331" t="s">
        <v>831</v>
      </c>
      <c r="B1331" s="199">
        <v>22715.4</v>
      </c>
      <c r="C1331" t="s">
        <v>3011</v>
      </c>
      <c r="D1331" t="s">
        <v>1764</v>
      </c>
      <c r="E1331" s="200" t="s">
        <v>1758</v>
      </c>
      <c r="F1331">
        <v>1329</v>
      </c>
    </row>
    <row r="1332" spans="1:6" x14ac:dyDescent="0.25">
      <c r="A1332" t="s">
        <v>1081</v>
      </c>
      <c r="B1332" s="199">
        <v>21058.73</v>
      </c>
      <c r="C1332" t="s">
        <v>3012</v>
      </c>
      <c r="D1332" t="s">
        <v>1764</v>
      </c>
      <c r="E1332" s="200" t="s">
        <v>1714</v>
      </c>
      <c r="F1332">
        <v>1330</v>
      </c>
    </row>
    <row r="1333" spans="1:6" x14ac:dyDescent="0.25">
      <c r="A1333" t="s">
        <v>1375</v>
      </c>
      <c r="B1333" s="199">
        <v>2485.65</v>
      </c>
      <c r="C1333" t="s">
        <v>3013</v>
      </c>
      <c r="D1333" t="s">
        <v>1944</v>
      </c>
      <c r="E1333" s="200" t="s">
        <v>1733</v>
      </c>
      <c r="F1333">
        <v>1331</v>
      </c>
    </row>
    <row r="1334" spans="1:6" x14ac:dyDescent="0.25">
      <c r="A1334" t="s">
        <v>621</v>
      </c>
      <c r="B1334" s="199">
        <v>379.7</v>
      </c>
      <c r="C1334" t="s">
        <v>3014</v>
      </c>
      <c r="D1334" t="s">
        <v>1764</v>
      </c>
      <c r="E1334" s="200" t="s">
        <v>1757</v>
      </c>
      <c r="F1334">
        <v>1332</v>
      </c>
    </row>
    <row r="1335" spans="1:6" x14ac:dyDescent="0.25">
      <c r="A1335" t="s">
        <v>622</v>
      </c>
      <c r="B1335" s="199">
        <v>379.7</v>
      </c>
      <c r="C1335" t="s">
        <v>3015</v>
      </c>
      <c r="D1335" t="s">
        <v>1764</v>
      </c>
      <c r="E1335" s="200" t="s">
        <v>1757</v>
      </c>
      <c r="F1335">
        <v>1333</v>
      </c>
    </row>
    <row r="1336" spans="1:6" x14ac:dyDescent="0.25">
      <c r="A1336" t="s">
        <v>646</v>
      </c>
      <c r="B1336" s="199">
        <v>338.46</v>
      </c>
      <c r="C1336" t="s">
        <v>3016</v>
      </c>
      <c r="D1336" t="s">
        <v>1764</v>
      </c>
      <c r="E1336" s="200" t="s">
        <v>1757</v>
      </c>
      <c r="F1336">
        <v>1334</v>
      </c>
    </row>
    <row r="1337" spans="1:6" x14ac:dyDescent="0.25">
      <c r="A1337" t="s">
        <v>201</v>
      </c>
      <c r="B1337" s="199">
        <v>2336.1999999999998</v>
      </c>
      <c r="C1337" t="s">
        <v>3017</v>
      </c>
      <c r="D1337" t="s">
        <v>1764</v>
      </c>
      <c r="E1337" s="200" t="s">
        <v>1754</v>
      </c>
      <c r="F1337">
        <v>1335</v>
      </c>
    </row>
    <row r="1338" spans="1:6" x14ac:dyDescent="0.25">
      <c r="A1338" t="s">
        <v>265</v>
      </c>
      <c r="B1338" s="199">
        <v>2150</v>
      </c>
      <c r="C1338" t="s">
        <v>3018</v>
      </c>
      <c r="D1338" t="s">
        <v>1764</v>
      </c>
      <c r="E1338" s="200" t="s">
        <v>1755</v>
      </c>
      <c r="F1338">
        <v>1336</v>
      </c>
    </row>
    <row r="1339" spans="1:6" x14ac:dyDescent="0.25">
      <c r="A1339" t="s">
        <v>266</v>
      </c>
      <c r="B1339" s="199">
        <v>2150</v>
      </c>
      <c r="C1339" t="s">
        <v>3019</v>
      </c>
      <c r="D1339" t="s">
        <v>1764</v>
      </c>
      <c r="E1339" s="200" t="s">
        <v>1755</v>
      </c>
      <c r="F1339">
        <v>1337</v>
      </c>
    </row>
    <row r="1340" spans="1:6" x14ac:dyDescent="0.25">
      <c r="A1340" t="s">
        <v>268</v>
      </c>
      <c r="B1340" s="199">
        <v>4347.3599999999997</v>
      </c>
      <c r="C1340" t="s">
        <v>3020</v>
      </c>
      <c r="D1340" t="s">
        <v>1764</v>
      </c>
      <c r="E1340" s="200" t="s">
        <v>1755</v>
      </c>
      <c r="F1340">
        <v>1338</v>
      </c>
    </row>
    <row r="1341" spans="1:6" x14ac:dyDescent="0.25">
      <c r="A1341" t="s">
        <v>341</v>
      </c>
      <c r="B1341" s="199">
        <v>2150</v>
      </c>
      <c r="C1341" t="s">
        <v>3021</v>
      </c>
      <c r="D1341" t="s">
        <v>1764</v>
      </c>
      <c r="E1341" s="200" t="s">
        <v>1755</v>
      </c>
      <c r="F1341">
        <v>1339</v>
      </c>
    </row>
    <row r="1342" spans="1:6" x14ac:dyDescent="0.25">
      <c r="A1342" t="s">
        <v>342</v>
      </c>
      <c r="B1342" s="199">
        <v>2150</v>
      </c>
      <c r="C1342" t="s">
        <v>3022</v>
      </c>
      <c r="D1342" t="s">
        <v>1764</v>
      </c>
      <c r="E1342" s="200" t="s">
        <v>1755</v>
      </c>
      <c r="F1342">
        <v>1340</v>
      </c>
    </row>
    <row r="1343" spans="1:6" x14ac:dyDescent="0.25">
      <c r="A1343" t="s">
        <v>267</v>
      </c>
      <c r="B1343" s="199">
        <v>4347.3599999999997</v>
      </c>
      <c r="C1343" t="s">
        <v>3023</v>
      </c>
      <c r="D1343" t="s">
        <v>1764</v>
      </c>
      <c r="E1343" s="200" t="s">
        <v>1755</v>
      </c>
      <c r="F1343">
        <v>1341</v>
      </c>
    </row>
    <row r="1344" spans="1:6" x14ac:dyDescent="0.25">
      <c r="A1344" t="s">
        <v>344</v>
      </c>
      <c r="B1344" s="199">
        <v>4347.3599999999997</v>
      </c>
      <c r="C1344" t="s">
        <v>3024</v>
      </c>
      <c r="D1344" t="s">
        <v>1764</v>
      </c>
      <c r="E1344" s="200" t="s">
        <v>1755</v>
      </c>
      <c r="F1344">
        <v>1342</v>
      </c>
    </row>
    <row r="1345" spans="1:6" x14ac:dyDescent="0.25">
      <c r="A1345" t="s">
        <v>345</v>
      </c>
      <c r="B1345" s="199">
        <v>4347.3599999999997</v>
      </c>
      <c r="C1345" t="s">
        <v>3025</v>
      </c>
      <c r="D1345" t="s">
        <v>1764</v>
      </c>
      <c r="E1345" s="200" t="s">
        <v>1755</v>
      </c>
      <c r="F1345">
        <v>1343</v>
      </c>
    </row>
    <row r="1346" spans="1:6" x14ac:dyDescent="0.25">
      <c r="A1346" t="s">
        <v>581</v>
      </c>
      <c r="B1346" s="199">
        <v>38906.239999999998</v>
      </c>
      <c r="C1346" t="s">
        <v>3026</v>
      </c>
      <c r="D1346" t="s">
        <v>1764</v>
      </c>
      <c r="E1346" s="200" t="s">
        <v>1756</v>
      </c>
      <c r="F1346">
        <v>1344</v>
      </c>
    </row>
    <row r="1347" spans="1:6" x14ac:dyDescent="0.25">
      <c r="A1347" t="s">
        <v>1462</v>
      </c>
      <c r="B1347" s="199">
        <v>47582.5</v>
      </c>
      <c r="C1347" t="s">
        <v>3027</v>
      </c>
      <c r="D1347" t="s">
        <v>2359</v>
      </c>
      <c r="E1347" s="200" t="s">
        <v>1761</v>
      </c>
      <c r="F1347">
        <v>1345</v>
      </c>
    </row>
    <row r="1348" spans="1:6" x14ac:dyDescent="0.25">
      <c r="A1348" t="s">
        <v>505</v>
      </c>
      <c r="B1348" s="199">
        <v>1407.07</v>
      </c>
      <c r="C1348" t="s">
        <v>3028</v>
      </c>
      <c r="D1348" t="s">
        <v>1764</v>
      </c>
      <c r="E1348" s="200" t="s">
        <v>1756</v>
      </c>
      <c r="F1348">
        <v>1346</v>
      </c>
    </row>
    <row r="1349" spans="1:6" x14ac:dyDescent="0.25">
      <c r="A1349" t="s">
        <v>122</v>
      </c>
      <c r="B1349" s="199">
        <v>4259.13</v>
      </c>
      <c r="C1349" t="s">
        <v>3029</v>
      </c>
      <c r="D1349" t="s">
        <v>1764</v>
      </c>
      <c r="E1349" s="200" t="s">
        <v>1754</v>
      </c>
      <c r="F1349">
        <v>1347</v>
      </c>
    </row>
    <row r="1350" spans="1:6" x14ac:dyDescent="0.25">
      <c r="A1350" t="s">
        <v>1640</v>
      </c>
      <c r="B1350" s="199">
        <v>9936.4599999999991</v>
      </c>
      <c r="C1350" t="s">
        <v>3030</v>
      </c>
      <c r="D1350" t="s">
        <v>1767</v>
      </c>
      <c r="E1350" s="200" t="s">
        <v>1741</v>
      </c>
      <c r="F1350">
        <v>1348</v>
      </c>
    </row>
    <row r="1351" spans="1:6" x14ac:dyDescent="0.25">
      <c r="A1351" t="s">
        <v>1380</v>
      </c>
      <c r="B1351" s="199">
        <v>19749.400000000001</v>
      </c>
      <c r="C1351" t="s">
        <v>3031</v>
      </c>
      <c r="D1351" t="s">
        <v>1944</v>
      </c>
      <c r="E1351" s="200" t="s">
        <v>1733</v>
      </c>
      <c r="F1351">
        <v>1349</v>
      </c>
    </row>
    <row r="1352" spans="1:6" x14ac:dyDescent="0.25">
      <c r="A1352" t="s">
        <v>129</v>
      </c>
      <c r="B1352" s="199">
        <v>651.9</v>
      </c>
      <c r="C1352" t="s">
        <v>3032</v>
      </c>
      <c r="D1352" t="s">
        <v>1764</v>
      </c>
      <c r="E1352" s="200" t="s">
        <v>1754</v>
      </c>
      <c r="F1352">
        <v>1350</v>
      </c>
    </row>
    <row r="1353" spans="1:6" x14ac:dyDescent="0.25">
      <c r="A1353" t="s">
        <v>1638</v>
      </c>
      <c r="B1353" s="199">
        <v>6554.17</v>
      </c>
      <c r="C1353" t="s">
        <v>3033</v>
      </c>
      <c r="D1353" t="s">
        <v>1767</v>
      </c>
      <c r="E1353" s="200" t="s">
        <v>1741</v>
      </c>
      <c r="F1353">
        <v>1351</v>
      </c>
    </row>
    <row r="1354" spans="1:6" x14ac:dyDescent="0.25">
      <c r="A1354" t="s">
        <v>1336</v>
      </c>
      <c r="B1354" s="199">
        <v>21707.43</v>
      </c>
      <c r="C1354" t="s">
        <v>3034</v>
      </c>
      <c r="D1354" t="s">
        <v>1944</v>
      </c>
      <c r="E1354" s="200" t="s">
        <v>1733</v>
      </c>
      <c r="F1354">
        <v>1352</v>
      </c>
    </row>
    <row r="1355" spans="1:6" x14ac:dyDescent="0.25">
      <c r="A1355" t="s">
        <v>713</v>
      </c>
      <c r="B1355" s="199">
        <v>20487.48</v>
      </c>
      <c r="C1355" t="s">
        <v>3035</v>
      </c>
      <c r="D1355" t="s">
        <v>1764</v>
      </c>
      <c r="E1355" s="200" t="s">
        <v>1757</v>
      </c>
      <c r="F1355">
        <v>1353</v>
      </c>
    </row>
    <row r="1356" spans="1:6" x14ac:dyDescent="0.25">
      <c r="A1356" t="s">
        <v>1032</v>
      </c>
      <c r="B1356" s="199">
        <v>16019.81</v>
      </c>
      <c r="C1356" t="s">
        <v>3036</v>
      </c>
      <c r="D1356" t="s">
        <v>1764</v>
      </c>
      <c r="E1356" s="200" t="s">
        <v>1760</v>
      </c>
      <c r="F1356">
        <v>1354</v>
      </c>
    </row>
    <row r="1357" spans="1:6" x14ac:dyDescent="0.25">
      <c r="A1357" t="s">
        <v>506</v>
      </c>
      <c r="B1357" s="199">
        <v>1444.7</v>
      </c>
      <c r="C1357" t="s">
        <v>3037</v>
      </c>
      <c r="D1357" t="s">
        <v>1764</v>
      </c>
      <c r="E1357" s="200" t="s">
        <v>1756</v>
      </c>
      <c r="F1357">
        <v>1355</v>
      </c>
    </row>
    <row r="1358" spans="1:6" x14ac:dyDescent="0.25">
      <c r="A1358" t="s">
        <v>935</v>
      </c>
      <c r="B1358" s="199">
        <v>1425.8</v>
      </c>
      <c r="C1358" t="s">
        <v>3038</v>
      </c>
      <c r="D1358" t="s">
        <v>1764</v>
      </c>
      <c r="E1358" s="200" t="s">
        <v>1759</v>
      </c>
      <c r="F1358">
        <v>1356</v>
      </c>
    </row>
    <row r="1359" spans="1:6" x14ac:dyDescent="0.25">
      <c r="A1359" t="s">
        <v>719</v>
      </c>
      <c r="B1359" s="199">
        <v>50934.3</v>
      </c>
      <c r="C1359" t="s">
        <v>3039</v>
      </c>
      <c r="D1359" t="s">
        <v>1764</v>
      </c>
      <c r="E1359" s="200" t="s">
        <v>1757</v>
      </c>
      <c r="F1359">
        <v>1357</v>
      </c>
    </row>
    <row r="1360" spans="1:6" x14ac:dyDescent="0.25">
      <c r="A1360" t="s">
        <v>3158</v>
      </c>
      <c r="B1360" s="199">
        <v>20316.46</v>
      </c>
      <c r="C1360" t="s">
        <v>3307</v>
      </c>
      <c r="D1360" t="s">
        <v>1764</v>
      </c>
      <c r="E1360" s="200" t="s">
        <v>1757</v>
      </c>
      <c r="F1360">
        <v>1358</v>
      </c>
    </row>
    <row r="1361" spans="1:6" x14ac:dyDescent="0.25">
      <c r="A1361" t="s">
        <v>1377</v>
      </c>
      <c r="B1361" s="199">
        <v>5462.32</v>
      </c>
      <c r="C1361" t="s">
        <v>3040</v>
      </c>
      <c r="D1361" t="s">
        <v>1944</v>
      </c>
      <c r="E1361" s="200" t="s">
        <v>1733</v>
      </c>
      <c r="F1361">
        <v>1359</v>
      </c>
    </row>
    <row r="1362" spans="1:6" x14ac:dyDescent="0.25">
      <c r="A1362" t="s">
        <v>1046</v>
      </c>
      <c r="B1362" s="199">
        <v>6604.49</v>
      </c>
      <c r="C1362" t="s">
        <v>3041</v>
      </c>
      <c r="D1362" t="s">
        <v>1764</v>
      </c>
      <c r="E1362" s="200" t="s">
        <v>1760</v>
      </c>
      <c r="F1362">
        <v>1360</v>
      </c>
    </row>
    <row r="1363" spans="1:6" x14ac:dyDescent="0.25">
      <c r="A1363" t="s">
        <v>1455</v>
      </c>
      <c r="B1363" s="199">
        <v>41183.870000000003</v>
      </c>
      <c r="C1363" t="s">
        <v>3042</v>
      </c>
      <c r="D1363" t="s">
        <v>2359</v>
      </c>
      <c r="E1363" s="200" t="s">
        <v>1761</v>
      </c>
      <c r="F1363">
        <v>1361</v>
      </c>
    </row>
    <row r="1364" spans="1:6" x14ac:dyDescent="0.25">
      <c r="A1364" t="s">
        <v>1682</v>
      </c>
      <c r="B1364" s="199">
        <v>1329.06</v>
      </c>
      <c r="C1364" t="s">
        <v>3043</v>
      </c>
      <c r="D1364" t="s">
        <v>2589</v>
      </c>
      <c r="E1364" s="200" t="s">
        <v>1749</v>
      </c>
      <c r="F1364">
        <v>1362</v>
      </c>
    </row>
    <row r="1365" spans="1:6" x14ac:dyDescent="0.25">
      <c r="A1365" t="s">
        <v>1684</v>
      </c>
      <c r="B1365" s="199">
        <v>1477.37</v>
      </c>
      <c r="C1365" t="s">
        <v>3044</v>
      </c>
      <c r="D1365" t="s">
        <v>2589</v>
      </c>
      <c r="E1365" s="200" t="s">
        <v>1749</v>
      </c>
      <c r="F1365">
        <v>1363</v>
      </c>
    </row>
    <row r="1366" spans="1:6" x14ac:dyDescent="0.25">
      <c r="A1366" t="s">
        <v>1686</v>
      </c>
      <c r="B1366" s="199">
        <v>1815.93</v>
      </c>
      <c r="C1366" t="s">
        <v>3045</v>
      </c>
      <c r="D1366" t="s">
        <v>2589</v>
      </c>
      <c r="E1366" s="200" t="s">
        <v>1749</v>
      </c>
      <c r="F1366">
        <v>1364</v>
      </c>
    </row>
    <row r="1367" spans="1:6" x14ac:dyDescent="0.25">
      <c r="A1367" t="s">
        <v>1687</v>
      </c>
      <c r="B1367" s="199">
        <v>2127.91</v>
      </c>
      <c r="C1367" t="s">
        <v>3046</v>
      </c>
      <c r="D1367" t="s">
        <v>2589</v>
      </c>
      <c r="E1367" s="200" t="s">
        <v>1749</v>
      </c>
      <c r="F1367">
        <v>1365</v>
      </c>
    </row>
    <row r="1368" spans="1:6" x14ac:dyDescent="0.25">
      <c r="A1368" t="s">
        <v>1688</v>
      </c>
      <c r="B1368" s="199">
        <v>2431.48</v>
      </c>
      <c r="C1368" t="s">
        <v>3047</v>
      </c>
      <c r="D1368" t="s">
        <v>2589</v>
      </c>
      <c r="E1368" s="200" t="s">
        <v>1749</v>
      </c>
      <c r="F1368">
        <v>1366</v>
      </c>
    </row>
    <row r="1369" spans="1:6" x14ac:dyDescent="0.25">
      <c r="A1369" t="s">
        <v>1689</v>
      </c>
      <c r="B1369" s="199">
        <v>3375.85</v>
      </c>
      <c r="C1369" t="s">
        <v>3048</v>
      </c>
      <c r="D1369" t="s">
        <v>2589</v>
      </c>
      <c r="E1369" s="200" t="s">
        <v>1749</v>
      </c>
      <c r="F1369">
        <v>1367</v>
      </c>
    </row>
    <row r="1370" spans="1:6" x14ac:dyDescent="0.25">
      <c r="A1370" t="s">
        <v>1690</v>
      </c>
      <c r="B1370" s="199">
        <v>4990.3100000000004</v>
      </c>
      <c r="C1370" t="s">
        <v>3049</v>
      </c>
      <c r="D1370" t="s">
        <v>2589</v>
      </c>
      <c r="E1370" s="200" t="s">
        <v>1749</v>
      </c>
      <c r="F1370">
        <v>1368</v>
      </c>
    </row>
    <row r="1371" spans="1:6" x14ac:dyDescent="0.25">
      <c r="A1371" t="s">
        <v>1691</v>
      </c>
      <c r="B1371" s="199">
        <v>7093.02</v>
      </c>
      <c r="C1371" t="s">
        <v>3050</v>
      </c>
      <c r="D1371" t="s">
        <v>2589</v>
      </c>
      <c r="E1371" s="200" t="s">
        <v>1749</v>
      </c>
      <c r="F1371">
        <v>1369</v>
      </c>
    </row>
    <row r="1372" spans="1:6" x14ac:dyDescent="0.25">
      <c r="A1372" t="s">
        <v>1692</v>
      </c>
      <c r="B1372" s="199">
        <v>9111.83</v>
      </c>
      <c r="C1372" t="s">
        <v>3051</v>
      </c>
      <c r="D1372" t="s">
        <v>2589</v>
      </c>
      <c r="E1372" s="200" t="s">
        <v>1749</v>
      </c>
      <c r="F1372">
        <v>1370</v>
      </c>
    </row>
    <row r="1373" spans="1:6" x14ac:dyDescent="0.25">
      <c r="A1373" t="s">
        <v>1693</v>
      </c>
      <c r="B1373" s="199">
        <v>11294.31</v>
      </c>
      <c r="C1373" t="s">
        <v>3052</v>
      </c>
      <c r="D1373" t="s">
        <v>2589</v>
      </c>
      <c r="E1373" s="200" t="s">
        <v>1749</v>
      </c>
      <c r="F1373">
        <v>1371</v>
      </c>
    </row>
    <row r="1374" spans="1:6" x14ac:dyDescent="0.25">
      <c r="A1374" t="s">
        <v>1694</v>
      </c>
      <c r="B1374" s="199">
        <v>15870.5</v>
      </c>
      <c r="C1374" t="s">
        <v>3053</v>
      </c>
      <c r="D1374" t="s">
        <v>2589</v>
      </c>
      <c r="E1374" s="200" t="s">
        <v>1749</v>
      </c>
      <c r="F1374">
        <v>1372</v>
      </c>
    </row>
    <row r="1375" spans="1:6" x14ac:dyDescent="0.25">
      <c r="A1375" t="s">
        <v>1695</v>
      </c>
      <c r="B1375" s="199">
        <v>19088.240000000002</v>
      </c>
      <c r="C1375" t="s">
        <v>3054</v>
      </c>
      <c r="D1375" t="s">
        <v>2589</v>
      </c>
      <c r="E1375" s="200" t="s">
        <v>1749</v>
      </c>
      <c r="F1375">
        <v>1373</v>
      </c>
    </row>
    <row r="1376" spans="1:6" x14ac:dyDescent="0.25">
      <c r="A1376" t="s">
        <v>1696</v>
      </c>
      <c r="B1376" s="199">
        <v>27816.74</v>
      </c>
      <c r="C1376" t="s">
        <v>3055</v>
      </c>
      <c r="D1376" t="s">
        <v>2589</v>
      </c>
      <c r="E1376" s="200" t="s">
        <v>1749</v>
      </c>
      <c r="F1376">
        <v>1374</v>
      </c>
    </row>
    <row r="1377" spans="1:6" x14ac:dyDescent="0.25">
      <c r="A1377" t="s">
        <v>1697</v>
      </c>
      <c r="B1377" s="199">
        <v>36585.81</v>
      </c>
      <c r="C1377" t="s">
        <v>3056</v>
      </c>
      <c r="D1377" t="s">
        <v>2589</v>
      </c>
      <c r="E1377" s="200" t="s">
        <v>1749</v>
      </c>
      <c r="F1377">
        <v>1375</v>
      </c>
    </row>
    <row r="1378" spans="1:6" x14ac:dyDescent="0.25">
      <c r="A1378" t="s">
        <v>1698</v>
      </c>
      <c r="B1378" s="199">
        <v>50865.61</v>
      </c>
      <c r="C1378" t="s">
        <v>3057</v>
      </c>
      <c r="D1378" t="s">
        <v>2589</v>
      </c>
      <c r="E1378" s="200" t="s">
        <v>1749</v>
      </c>
      <c r="F1378">
        <v>1376</v>
      </c>
    </row>
    <row r="1379" spans="1:6" x14ac:dyDescent="0.25">
      <c r="A1379" t="s">
        <v>1699</v>
      </c>
      <c r="B1379" s="199">
        <v>58515.46</v>
      </c>
      <c r="C1379" t="s">
        <v>3058</v>
      </c>
      <c r="D1379" t="s">
        <v>2589</v>
      </c>
      <c r="E1379" s="200" t="s">
        <v>1749</v>
      </c>
      <c r="F1379">
        <v>1377</v>
      </c>
    </row>
    <row r="1380" spans="1:6" x14ac:dyDescent="0.25">
      <c r="A1380" t="s">
        <v>1700</v>
      </c>
      <c r="B1380" s="199">
        <v>75933.3</v>
      </c>
      <c r="C1380" t="s">
        <v>3059</v>
      </c>
      <c r="D1380" t="s">
        <v>2589</v>
      </c>
      <c r="E1380" s="200" t="s">
        <v>1749</v>
      </c>
      <c r="F1380">
        <v>1378</v>
      </c>
    </row>
    <row r="1381" spans="1:6" x14ac:dyDescent="0.25">
      <c r="A1381" t="s">
        <v>1701</v>
      </c>
      <c r="B1381" s="199">
        <v>107649.09</v>
      </c>
      <c r="C1381" t="s">
        <v>3060</v>
      </c>
      <c r="D1381" t="s">
        <v>2589</v>
      </c>
      <c r="E1381" s="200" t="s">
        <v>1749</v>
      </c>
      <c r="F1381">
        <v>1379</v>
      </c>
    </row>
    <row r="1382" spans="1:6" x14ac:dyDescent="0.25">
      <c r="A1382" t="s">
        <v>1702</v>
      </c>
      <c r="B1382" s="199">
        <v>33034.629999999997</v>
      </c>
      <c r="C1382" t="s">
        <v>3061</v>
      </c>
      <c r="D1382" t="s">
        <v>1944</v>
      </c>
      <c r="E1382" s="200" t="s">
        <v>1733</v>
      </c>
      <c r="F1382">
        <v>1380</v>
      </c>
    </row>
    <row r="1383" spans="1:6" x14ac:dyDescent="0.25">
      <c r="A1383" t="s">
        <v>3349</v>
      </c>
      <c r="B1383" s="199">
        <v>54488.13</v>
      </c>
      <c r="C1383" t="s">
        <v>3383</v>
      </c>
      <c r="D1383" t="s">
        <v>1764</v>
      </c>
      <c r="E1383" s="200" t="s">
        <v>1754</v>
      </c>
      <c r="F1383">
        <v>1381</v>
      </c>
    </row>
    <row r="1384" spans="1:6" x14ac:dyDescent="0.25">
      <c r="A1384" t="s">
        <v>3350</v>
      </c>
      <c r="B1384" s="199">
        <v>677.05</v>
      </c>
      <c r="C1384" t="s">
        <v>3384</v>
      </c>
      <c r="D1384" t="s">
        <v>1764</v>
      </c>
      <c r="E1384" s="200" t="s">
        <v>1754</v>
      </c>
      <c r="F1384">
        <v>1382</v>
      </c>
    </row>
    <row r="1385" spans="1:6" x14ac:dyDescent="0.25">
      <c r="A1385" t="s">
        <v>3351</v>
      </c>
      <c r="B1385" s="199">
        <v>779.99</v>
      </c>
      <c r="C1385" t="s">
        <v>3385</v>
      </c>
      <c r="D1385" t="s">
        <v>1764</v>
      </c>
      <c r="E1385" s="200" t="s">
        <v>1754</v>
      </c>
      <c r="F1385">
        <v>1383</v>
      </c>
    </row>
    <row r="1386" spans="1:6" x14ac:dyDescent="0.25">
      <c r="A1386" t="s">
        <v>3352</v>
      </c>
      <c r="B1386" s="199">
        <v>1290.8399999999999</v>
      </c>
      <c r="C1386" t="s">
        <v>3386</v>
      </c>
      <c r="D1386" t="s">
        <v>1764</v>
      </c>
      <c r="E1386" s="200" t="s">
        <v>1754</v>
      </c>
      <c r="F1386">
        <v>1384</v>
      </c>
    </row>
    <row r="1387" spans="1:6" x14ac:dyDescent="0.25">
      <c r="A1387" t="s">
        <v>3353</v>
      </c>
      <c r="B1387" s="199">
        <v>2019.01</v>
      </c>
      <c r="C1387" t="s">
        <v>3387</v>
      </c>
      <c r="D1387" t="s">
        <v>1764</v>
      </c>
      <c r="E1387" s="200" t="s">
        <v>1754</v>
      </c>
      <c r="F1387">
        <v>1385</v>
      </c>
    </row>
    <row r="1388" spans="1:6" x14ac:dyDescent="0.25">
      <c r="A1388" t="s">
        <v>3354</v>
      </c>
      <c r="B1388" s="199">
        <v>2590.86</v>
      </c>
      <c r="C1388" t="s">
        <v>3388</v>
      </c>
      <c r="D1388" t="s">
        <v>1764</v>
      </c>
      <c r="E1388" s="200" t="s">
        <v>1754</v>
      </c>
      <c r="F1388">
        <v>1386</v>
      </c>
    </row>
    <row r="1389" spans="1:6" x14ac:dyDescent="0.25">
      <c r="A1389" t="s">
        <v>3355</v>
      </c>
      <c r="B1389" s="199">
        <v>4341.49</v>
      </c>
      <c r="C1389" t="s">
        <v>3389</v>
      </c>
      <c r="D1389" t="s">
        <v>1764</v>
      </c>
      <c r="E1389" s="200" t="s">
        <v>1754</v>
      </c>
      <c r="F1389">
        <v>1387</v>
      </c>
    </row>
    <row r="1390" spans="1:6" x14ac:dyDescent="0.25">
      <c r="A1390" t="s">
        <v>3356</v>
      </c>
      <c r="B1390" s="199">
        <v>6726.47</v>
      </c>
      <c r="C1390" t="s">
        <v>3390</v>
      </c>
      <c r="D1390" t="s">
        <v>1764</v>
      </c>
      <c r="E1390" s="200" t="s">
        <v>1754</v>
      </c>
      <c r="F1390">
        <v>1388</v>
      </c>
    </row>
    <row r="1391" spans="1:6" x14ac:dyDescent="0.25">
      <c r="A1391" t="s">
        <v>3357</v>
      </c>
      <c r="B1391" s="199">
        <v>10095.08</v>
      </c>
      <c r="C1391" t="s">
        <v>3391</v>
      </c>
      <c r="D1391" t="s">
        <v>1764</v>
      </c>
      <c r="E1391" s="200" t="s">
        <v>1754</v>
      </c>
      <c r="F1391">
        <v>1389</v>
      </c>
    </row>
    <row r="1392" spans="1:6" x14ac:dyDescent="0.25">
      <c r="A1392" t="s">
        <v>3358</v>
      </c>
      <c r="B1392" s="199">
        <v>18636.2</v>
      </c>
      <c r="C1392" t="s">
        <v>3392</v>
      </c>
      <c r="D1392" t="s">
        <v>1764</v>
      </c>
      <c r="E1392" s="200" t="s">
        <v>1754</v>
      </c>
      <c r="F1392">
        <v>1390</v>
      </c>
    </row>
    <row r="1393" spans="1:6" x14ac:dyDescent="0.25">
      <c r="A1393" t="s">
        <v>3359</v>
      </c>
      <c r="B1393" s="199">
        <v>26445.37</v>
      </c>
      <c r="C1393" t="s">
        <v>3393</v>
      </c>
      <c r="D1393" t="s">
        <v>1764</v>
      </c>
      <c r="E1393" s="200" t="s">
        <v>1754</v>
      </c>
      <c r="F1393">
        <v>1391</v>
      </c>
    </row>
    <row r="1394" spans="1:6" x14ac:dyDescent="0.25">
      <c r="A1394" t="s">
        <v>3360</v>
      </c>
      <c r="B1394" s="199">
        <v>36325.42</v>
      </c>
      <c r="C1394" t="s">
        <v>3394</v>
      </c>
      <c r="D1394" t="s">
        <v>1764</v>
      </c>
      <c r="E1394" s="200" t="s">
        <v>1754</v>
      </c>
      <c r="F1394">
        <v>1392</v>
      </c>
    </row>
    <row r="1395" spans="1:6" x14ac:dyDescent="0.25">
      <c r="A1395" t="s">
        <v>3361</v>
      </c>
      <c r="B1395" s="199">
        <v>49401.74</v>
      </c>
      <c r="C1395" t="s">
        <v>3395</v>
      </c>
      <c r="D1395" t="s">
        <v>1764</v>
      </c>
      <c r="E1395" s="200" t="s">
        <v>1754</v>
      </c>
      <c r="F1395">
        <v>1393</v>
      </c>
    </row>
    <row r="1396" spans="1:6" x14ac:dyDescent="0.25">
      <c r="A1396" t="s">
        <v>3362</v>
      </c>
      <c r="B1396" s="199">
        <v>67183.990000000005</v>
      </c>
      <c r="C1396" t="s">
        <v>3396</v>
      </c>
      <c r="D1396" t="s">
        <v>1764</v>
      </c>
      <c r="E1396" s="200" t="s">
        <v>1754</v>
      </c>
      <c r="F1396">
        <v>1394</v>
      </c>
    </row>
    <row r="1397" spans="1:6" x14ac:dyDescent="0.25">
      <c r="A1397" t="s">
        <v>3363</v>
      </c>
      <c r="B1397" s="199">
        <v>868.47</v>
      </c>
      <c r="C1397" t="s">
        <v>3397</v>
      </c>
      <c r="D1397" t="s">
        <v>1764</v>
      </c>
      <c r="E1397" s="200" t="s">
        <v>1754</v>
      </c>
      <c r="F1397">
        <v>1395</v>
      </c>
    </row>
    <row r="1398" spans="1:6" x14ac:dyDescent="0.25">
      <c r="A1398" t="s">
        <v>3364</v>
      </c>
      <c r="B1398" s="199">
        <v>985.12</v>
      </c>
      <c r="C1398" t="s">
        <v>3398</v>
      </c>
      <c r="D1398" t="s">
        <v>1764</v>
      </c>
      <c r="E1398" s="200" t="s">
        <v>1754</v>
      </c>
      <c r="F1398">
        <v>1396</v>
      </c>
    </row>
    <row r="1399" spans="1:6" x14ac:dyDescent="0.25">
      <c r="A1399" t="s">
        <v>3365</v>
      </c>
      <c r="B1399" s="199">
        <v>1181.06</v>
      </c>
      <c r="C1399" t="s">
        <v>3399</v>
      </c>
      <c r="D1399" t="s">
        <v>1764</v>
      </c>
      <c r="E1399" s="200" t="s">
        <v>1754</v>
      </c>
      <c r="F1399">
        <v>1397</v>
      </c>
    </row>
    <row r="1400" spans="1:6" x14ac:dyDescent="0.25">
      <c r="A1400" t="s">
        <v>3366</v>
      </c>
      <c r="B1400" s="199">
        <v>1875.67</v>
      </c>
      <c r="C1400" t="s">
        <v>3400</v>
      </c>
      <c r="D1400" t="s">
        <v>1764</v>
      </c>
      <c r="E1400" s="200" t="s">
        <v>1754</v>
      </c>
      <c r="F1400">
        <v>1398</v>
      </c>
    </row>
    <row r="1401" spans="1:6" x14ac:dyDescent="0.25">
      <c r="A1401" t="s">
        <v>3367</v>
      </c>
      <c r="B1401" s="199">
        <v>3002.59</v>
      </c>
      <c r="C1401" t="s">
        <v>3401</v>
      </c>
      <c r="D1401" t="s">
        <v>1764</v>
      </c>
      <c r="E1401" s="200" t="s">
        <v>1754</v>
      </c>
      <c r="F1401">
        <v>1399</v>
      </c>
    </row>
    <row r="1402" spans="1:6" x14ac:dyDescent="0.25">
      <c r="A1402" t="s">
        <v>3368</v>
      </c>
      <c r="B1402" s="199">
        <v>3312.15</v>
      </c>
      <c r="C1402" t="s">
        <v>3402</v>
      </c>
      <c r="D1402" t="s">
        <v>1764</v>
      </c>
      <c r="E1402" s="200" t="s">
        <v>1754</v>
      </c>
      <c r="F1402">
        <v>1400</v>
      </c>
    </row>
    <row r="1403" spans="1:6" x14ac:dyDescent="0.25">
      <c r="A1403" t="s">
        <v>3369</v>
      </c>
      <c r="B1403" s="199">
        <v>5213.75</v>
      </c>
      <c r="C1403" t="s">
        <v>3403</v>
      </c>
      <c r="D1403" t="s">
        <v>1764</v>
      </c>
      <c r="E1403" s="200" t="s">
        <v>1754</v>
      </c>
      <c r="F1403">
        <v>1401</v>
      </c>
    </row>
    <row r="1404" spans="1:6" x14ac:dyDescent="0.25">
      <c r="A1404" t="s">
        <v>3370</v>
      </c>
      <c r="B1404" s="199">
        <v>9756.52</v>
      </c>
      <c r="C1404" t="s">
        <v>3404</v>
      </c>
      <c r="D1404" t="s">
        <v>1764</v>
      </c>
      <c r="E1404" s="200" t="s">
        <v>1754</v>
      </c>
      <c r="F1404">
        <v>1402</v>
      </c>
    </row>
    <row r="1405" spans="1:6" x14ac:dyDescent="0.25">
      <c r="A1405" t="s">
        <v>3371</v>
      </c>
      <c r="B1405" s="199">
        <v>14523.47</v>
      </c>
      <c r="C1405" t="s">
        <v>3405</v>
      </c>
      <c r="D1405" t="s">
        <v>1764</v>
      </c>
      <c r="E1405" s="200" t="s">
        <v>1754</v>
      </c>
      <c r="F1405">
        <v>1403</v>
      </c>
    </row>
    <row r="1406" spans="1:6" x14ac:dyDescent="0.25">
      <c r="A1406" t="s">
        <v>3372</v>
      </c>
      <c r="B1406" s="199">
        <v>19749.400000000001</v>
      </c>
      <c r="C1406" t="s">
        <v>3406</v>
      </c>
      <c r="D1406" t="s">
        <v>1764</v>
      </c>
      <c r="E1406" s="200" t="s">
        <v>1754</v>
      </c>
      <c r="F1406">
        <v>1404</v>
      </c>
    </row>
    <row r="1407" spans="1:6" x14ac:dyDescent="0.25">
      <c r="A1407" t="s">
        <v>3373</v>
      </c>
      <c r="B1407" s="199">
        <v>26857.13</v>
      </c>
      <c r="C1407" t="s">
        <v>3407</v>
      </c>
      <c r="D1407" t="s">
        <v>1764</v>
      </c>
      <c r="E1407" s="200" t="s">
        <v>1754</v>
      </c>
      <c r="F1407">
        <v>1405</v>
      </c>
    </row>
    <row r="1408" spans="1:6" x14ac:dyDescent="0.25">
      <c r="A1408" t="s">
        <v>3374</v>
      </c>
      <c r="B1408" s="199">
        <v>36525.21</v>
      </c>
      <c r="C1408" t="s">
        <v>3408</v>
      </c>
      <c r="D1408" t="s">
        <v>1764</v>
      </c>
      <c r="E1408" s="200" t="s">
        <v>1754</v>
      </c>
      <c r="F1408">
        <v>1406</v>
      </c>
    </row>
    <row r="1409" spans="1:6" x14ac:dyDescent="0.25">
      <c r="A1409" t="s">
        <v>3375</v>
      </c>
      <c r="B1409" s="199">
        <v>49673.17</v>
      </c>
      <c r="C1409" t="s">
        <v>3409</v>
      </c>
      <c r="D1409" t="s">
        <v>1764</v>
      </c>
      <c r="E1409" s="200" t="s">
        <v>1754</v>
      </c>
      <c r="F1409">
        <v>1407</v>
      </c>
    </row>
    <row r="1410" spans="1:6" x14ac:dyDescent="0.25">
      <c r="A1410" t="s">
        <v>3376</v>
      </c>
      <c r="B1410" s="199">
        <v>67183.990000000005</v>
      </c>
      <c r="C1410" t="s">
        <v>3410</v>
      </c>
      <c r="D1410" t="s">
        <v>1764</v>
      </c>
      <c r="E1410" s="200" t="s">
        <v>1754</v>
      </c>
      <c r="F1410">
        <v>1408</v>
      </c>
    </row>
    <row r="1411" spans="1:6" x14ac:dyDescent="0.25">
      <c r="A1411" t="s">
        <v>3437</v>
      </c>
      <c r="B1411" s="199">
        <v>9408.84</v>
      </c>
      <c r="C1411" t="s">
        <v>3438</v>
      </c>
      <c r="D1411" t="s">
        <v>1764</v>
      </c>
      <c r="E1411" s="200" t="s">
        <v>1714</v>
      </c>
      <c r="F1411">
        <v>1409</v>
      </c>
    </row>
    <row r="1412" spans="1:6" x14ac:dyDescent="0.25">
      <c r="A1412" t="s">
        <v>3439</v>
      </c>
      <c r="B1412" s="199">
        <v>10043.219999999999</v>
      </c>
      <c r="C1412" t="s">
        <v>3440</v>
      </c>
      <c r="D1412" t="s">
        <v>1764</v>
      </c>
      <c r="E1412" s="200" t="s">
        <v>1714</v>
      </c>
      <c r="F1412">
        <v>1410</v>
      </c>
    </row>
    <row r="1413" spans="1:6" x14ac:dyDescent="0.25">
      <c r="A1413" t="s">
        <v>3441</v>
      </c>
      <c r="B1413" s="199">
        <v>10949.01</v>
      </c>
      <c r="C1413" t="s">
        <v>3442</v>
      </c>
      <c r="D1413" t="s">
        <v>1764</v>
      </c>
      <c r="E1413" s="200" t="s">
        <v>1714</v>
      </c>
      <c r="F1413">
        <v>1411</v>
      </c>
    </row>
    <row r="1414" spans="1:6" x14ac:dyDescent="0.25">
      <c r="A1414" t="s">
        <v>3443</v>
      </c>
      <c r="B1414" s="199">
        <v>18489.810000000001</v>
      </c>
      <c r="C1414" t="s">
        <v>3446</v>
      </c>
      <c r="D1414" t="s">
        <v>1764</v>
      </c>
      <c r="E1414" s="200" t="s">
        <v>1714</v>
      </c>
      <c r="F1414">
        <v>1412</v>
      </c>
    </row>
    <row r="1415" spans="1:6" x14ac:dyDescent="0.25">
      <c r="A1415" t="s">
        <v>3444</v>
      </c>
      <c r="B1415" s="199">
        <v>40243.01</v>
      </c>
      <c r="C1415" t="s">
        <v>3445</v>
      </c>
      <c r="D1415" t="s">
        <v>1764</v>
      </c>
      <c r="E1415" s="200" t="s">
        <v>1714</v>
      </c>
      <c r="F1415">
        <v>1413</v>
      </c>
    </row>
    <row r="1416" spans="1:6" x14ac:dyDescent="0.25">
      <c r="A1416" t="s">
        <v>3447</v>
      </c>
      <c r="B1416" s="199">
        <v>40243.01</v>
      </c>
      <c r="C1416" t="s">
        <v>3448</v>
      </c>
      <c r="D1416" t="s">
        <v>1764</v>
      </c>
      <c r="E1416" s="200" t="s">
        <v>1714</v>
      </c>
      <c r="F1416">
        <v>1414</v>
      </c>
    </row>
    <row r="1417" spans="1:6" x14ac:dyDescent="0.25">
      <c r="A1417" t="s">
        <v>3449</v>
      </c>
      <c r="B1417" s="199">
        <v>14637.83</v>
      </c>
      <c r="C1417" t="s">
        <v>3450</v>
      </c>
      <c r="D1417" t="s">
        <v>1764</v>
      </c>
      <c r="E1417" s="200" t="s">
        <v>1714</v>
      </c>
      <c r="F1417">
        <v>1415</v>
      </c>
    </row>
    <row r="1418" spans="1:6" x14ac:dyDescent="0.25">
      <c r="A1418" t="s">
        <v>3451</v>
      </c>
      <c r="B1418" s="199">
        <v>23616.65</v>
      </c>
      <c r="C1418" t="s">
        <v>3452</v>
      </c>
      <c r="D1418" t="s">
        <v>1764</v>
      </c>
      <c r="E1418" s="200" t="s">
        <v>1714</v>
      </c>
      <c r="F1418">
        <v>1416</v>
      </c>
    </row>
    <row r="1419" spans="1:6" x14ac:dyDescent="0.25">
      <c r="A1419" t="s">
        <v>3453</v>
      </c>
      <c r="B1419" s="199">
        <v>25742.41</v>
      </c>
      <c r="C1419" t="s">
        <v>3454</v>
      </c>
      <c r="D1419" t="s">
        <v>1764</v>
      </c>
      <c r="E1419" s="200" t="s">
        <v>1714</v>
      </c>
      <c r="F1419">
        <v>1417</v>
      </c>
    </row>
    <row r="1420" spans="1:6" x14ac:dyDescent="0.25">
      <c r="A1420" t="s">
        <v>3455</v>
      </c>
      <c r="B1420" s="199">
        <v>31747.58</v>
      </c>
      <c r="C1420" t="s">
        <v>3456</v>
      </c>
      <c r="D1420" t="s">
        <v>1764</v>
      </c>
      <c r="E1420" s="200" t="s">
        <v>1714</v>
      </c>
      <c r="F1420">
        <v>1418</v>
      </c>
    </row>
    <row r="1421" spans="1:6" x14ac:dyDescent="0.25">
      <c r="A1421" t="s">
        <v>3457</v>
      </c>
      <c r="B1421" s="199">
        <v>59438.86</v>
      </c>
      <c r="C1421" t="s">
        <v>3458</v>
      </c>
      <c r="D1421" t="s">
        <v>1764</v>
      </c>
      <c r="E1421" s="200" t="s">
        <v>1714</v>
      </c>
      <c r="F1421">
        <v>1419</v>
      </c>
    </row>
    <row r="1422" spans="1:6" x14ac:dyDescent="0.25">
      <c r="A1422" t="s">
        <v>3496</v>
      </c>
      <c r="B1422" s="199">
        <v>59438.86</v>
      </c>
      <c r="C1422" t="s">
        <v>3459</v>
      </c>
      <c r="D1422" t="s">
        <v>1764</v>
      </c>
      <c r="E1422" s="200" t="s">
        <v>1714</v>
      </c>
      <c r="F1422">
        <v>1420</v>
      </c>
    </row>
    <row r="1423" spans="1:6" x14ac:dyDescent="0.25">
      <c r="A1423" t="s">
        <v>3460</v>
      </c>
      <c r="B1423" s="199">
        <v>19824.14</v>
      </c>
      <c r="C1423" t="s">
        <v>3461</v>
      </c>
      <c r="D1423" t="s">
        <v>1764</v>
      </c>
      <c r="E1423" s="200" t="s">
        <v>1714</v>
      </c>
      <c r="F1423">
        <v>1421</v>
      </c>
    </row>
    <row r="1424" spans="1:6" x14ac:dyDescent="0.25">
      <c r="A1424" t="s">
        <v>3462</v>
      </c>
      <c r="B1424" s="199">
        <v>33243.550000000003</v>
      </c>
      <c r="C1424" t="s">
        <v>3463</v>
      </c>
      <c r="D1424" t="s">
        <v>1764</v>
      </c>
      <c r="E1424" s="200" t="s">
        <v>1714</v>
      </c>
      <c r="F1424">
        <v>1422</v>
      </c>
    </row>
    <row r="1425" spans="1:6" x14ac:dyDescent="0.25">
      <c r="A1425" t="s">
        <v>3464</v>
      </c>
      <c r="B1425" s="199">
        <v>36230.89</v>
      </c>
      <c r="C1425" t="s">
        <v>3465</v>
      </c>
      <c r="D1425" t="s">
        <v>1764</v>
      </c>
      <c r="E1425" s="200" t="s">
        <v>1714</v>
      </c>
      <c r="F1425">
        <v>1423</v>
      </c>
    </row>
    <row r="1426" spans="1:6" x14ac:dyDescent="0.25">
      <c r="A1426" t="s">
        <v>3466</v>
      </c>
      <c r="B1426" s="199">
        <v>47129.61</v>
      </c>
      <c r="C1426" t="s">
        <v>3467</v>
      </c>
      <c r="D1426" t="s">
        <v>1764</v>
      </c>
      <c r="E1426" s="200" t="s">
        <v>1714</v>
      </c>
      <c r="F1426">
        <v>1424</v>
      </c>
    </row>
    <row r="1427" spans="1:6" x14ac:dyDescent="0.25">
      <c r="A1427" t="s">
        <v>3468</v>
      </c>
      <c r="B1427" s="199">
        <v>120416.04</v>
      </c>
      <c r="C1427" t="s">
        <v>3469</v>
      </c>
      <c r="D1427" t="s">
        <v>1764</v>
      </c>
      <c r="E1427" s="200" t="s">
        <v>1714</v>
      </c>
      <c r="F1427">
        <v>1425</v>
      </c>
    </row>
    <row r="1428" spans="1:6" x14ac:dyDescent="0.25">
      <c r="A1428" t="s">
        <v>3471</v>
      </c>
      <c r="B1428" s="199">
        <v>123879.88</v>
      </c>
      <c r="C1428" t="s">
        <v>3470</v>
      </c>
      <c r="D1428" t="s">
        <v>1764</v>
      </c>
      <c r="E1428" s="200" t="s">
        <v>1714</v>
      </c>
      <c r="F1428">
        <v>1426</v>
      </c>
    </row>
    <row r="1429" spans="1:6" x14ac:dyDescent="0.25">
      <c r="A1429" t="s">
        <v>3472</v>
      </c>
      <c r="B1429" s="199">
        <v>22578.16</v>
      </c>
      <c r="C1429" t="s">
        <v>3473</v>
      </c>
      <c r="D1429" t="s">
        <v>1764</v>
      </c>
      <c r="E1429" s="200" t="s">
        <v>1714</v>
      </c>
      <c r="F1429">
        <v>1427</v>
      </c>
    </row>
    <row r="1430" spans="1:6" x14ac:dyDescent="0.25">
      <c r="A1430" t="s">
        <v>3474</v>
      </c>
      <c r="B1430" s="199">
        <v>31369.42</v>
      </c>
      <c r="C1430" t="s">
        <v>3475</v>
      </c>
      <c r="D1430" t="s">
        <v>1764</v>
      </c>
      <c r="E1430" s="200" t="s">
        <v>1714</v>
      </c>
      <c r="F1430">
        <v>1428</v>
      </c>
    </row>
    <row r="1431" spans="1:6" x14ac:dyDescent="0.25">
      <c r="A1431" t="s">
        <v>3477</v>
      </c>
      <c r="B1431" s="199">
        <v>33145.949999999997</v>
      </c>
      <c r="C1431" t="s">
        <v>3476</v>
      </c>
      <c r="D1431" t="s">
        <v>1764</v>
      </c>
      <c r="E1431" s="200" t="s">
        <v>1714</v>
      </c>
      <c r="F1431">
        <v>1429</v>
      </c>
    </row>
    <row r="1432" spans="1:6" x14ac:dyDescent="0.25">
      <c r="A1432" t="s">
        <v>3478</v>
      </c>
      <c r="B1432" s="199">
        <v>43411.81</v>
      </c>
      <c r="C1432" t="s">
        <v>3479</v>
      </c>
      <c r="D1432" t="s">
        <v>1764</v>
      </c>
      <c r="E1432" s="200" t="s">
        <v>1714</v>
      </c>
      <c r="F1432">
        <v>1430</v>
      </c>
    </row>
    <row r="1433" spans="1:6" x14ac:dyDescent="0.25">
      <c r="A1433" t="s">
        <v>3480</v>
      </c>
      <c r="B1433" s="199">
        <v>78134.539999999994</v>
      </c>
      <c r="C1433" t="s">
        <v>3481</v>
      </c>
      <c r="D1433" t="s">
        <v>1764</v>
      </c>
      <c r="E1433" s="200" t="s">
        <v>1714</v>
      </c>
      <c r="F1433">
        <v>1431</v>
      </c>
    </row>
    <row r="1434" spans="1:6" x14ac:dyDescent="0.25">
      <c r="A1434" t="s">
        <v>3482</v>
      </c>
      <c r="B1434" s="199">
        <v>78134.539999999994</v>
      </c>
      <c r="C1434" t="s">
        <v>3483</v>
      </c>
      <c r="D1434" t="s">
        <v>1764</v>
      </c>
      <c r="E1434" s="200" t="s">
        <v>1714</v>
      </c>
      <c r="F1434">
        <v>1432</v>
      </c>
    </row>
    <row r="1435" spans="1:6" x14ac:dyDescent="0.25">
      <c r="A1435" t="s">
        <v>3484</v>
      </c>
      <c r="B1435" s="199">
        <v>25730.21</v>
      </c>
      <c r="C1435" t="s">
        <v>3485</v>
      </c>
      <c r="D1435" t="s">
        <v>1764</v>
      </c>
      <c r="E1435" s="200" t="s">
        <v>1714</v>
      </c>
      <c r="F1435">
        <v>1433</v>
      </c>
    </row>
    <row r="1436" spans="1:6" x14ac:dyDescent="0.25">
      <c r="A1436" t="s">
        <v>3486</v>
      </c>
      <c r="B1436" s="199">
        <v>38137.06</v>
      </c>
      <c r="C1436" t="s">
        <v>3487</v>
      </c>
      <c r="D1436" t="s">
        <v>1764</v>
      </c>
      <c r="E1436" s="200" t="s">
        <v>1714</v>
      </c>
      <c r="F1436">
        <v>1434</v>
      </c>
    </row>
    <row r="1437" spans="1:6" x14ac:dyDescent="0.25">
      <c r="A1437" t="s">
        <v>3488</v>
      </c>
      <c r="B1437" s="199">
        <v>42374.84</v>
      </c>
      <c r="C1437" t="s">
        <v>3489</v>
      </c>
      <c r="D1437" t="s">
        <v>1764</v>
      </c>
      <c r="E1437" s="200" t="s">
        <v>1714</v>
      </c>
      <c r="F1437">
        <v>1435</v>
      </c>
    </row>
    <row r="1438" spans="1:6" x14ac:dyDescent="0.25">
      <c r="A1438" t="s">
        <v>3490</v>
      </c>
      <c r="B1438" s="199">
        <v>64776.160000000003</v>
      </c>
      <c r="C1438" t="s">
        <v>3491</v>
      </c>
      <c r="D1438" t="s">
        <v>1764</v>
      </c>
      <c r="E1438" s="200" t="s">
        <v>1714</v>
      </c>
      <c r="F1438">
        <v>1436</v>
      </c>
    </row>
    <row r="1439" spans="1:6" x14ac:dyDescent="0.25">
      <c r="A1439" t="s">
        <v>3492</v>
      </c>
      <c r="B1439" s="199">
        <v>131763.29999999999</v>
      </c>
      <c r="C1439" t="s">
        <v>3493</v>
      </c>
      <c r="D1439" t="s">
        <v>1764</v>
      </c>
      <c r="E1439" s="200" t="s">
        <v>1714</v>
      </c>
      <c r="F1439">
        <v>1437</v>
      </c>
    </row>
    <row r="1440" spans="1:6" x14ac:dyDescent="0.25">
      <c r="A1440" t="s">
        <v>3494</v>
      </c>
      <c r="B1440" s="199">
        <v>143052.69</v>
      </c>
      <c r="C1440" t="s">
        <v>3495</v>
      </c>
      <c r="D1440" t="s">
        <v>1764</v>
      </c>
      <c r="E1440" s="200" t="s">
        <v>1714</v>
      </c>
      <c r="F1440">
        <v>1438</v>
      </c>
    </row>
    <row r="1441" spans="1:6" x14ac:dyDescent="0.25">
      <c r="A1441" t="s">
        <v>3417</v>
      </c>
      <c r="B1441" s="199">
        <v>96176.04</v>
      </c>
      <c r="C1441" t="s">
        <v>3422</v>
      </c>
      <c r="D1441" t="s">
        <v>1764</v>
      </c>
      <c r="E1441" s="200" t="s">
        <v>1714</v>
      </c>
      <c r="F1441">
        <v>1439</v>
      </c>
    </row>
    <row r="1442" spans="1:6" x14ac:dyDescent="0.25">
      <c r="A1442" t="s">
        <v>3418</v>
      </c>
      <c r="B1442" s="199">
        <v>113901.83</v>
      </c>
      <c r="C1442" t="s">
        <v>3421</v>
      </c>
      <c r="D1442" t="s">
        <v>1764</v>
      </c>
      <c r="E1442" s="200" t="s">
        <v>1714</v>
      </c>
      <c r="F1442">
        <v>1440</v>
      </c>
    </row>
    <row r="1443" spans="1:6" x14ac:dyDescent="0.25">
      <c r="A1443" t="s">
        <v>3419</v>
      </c>
      <c r="B1443" s="199">
        <v>125610.29</v>
      </c>
      <c r="C1443" t="s">
        <v>3420</v>
      </c>
      <c r="D1443" t="s">
        <v>1764</v>
      </c>
      <c r="E1443" s="200" t="s">
        <v>1714</v>
      </c>
      <c r="F1443">
        <v>1441</v>
      </c>
    </row>
    <row r="1444" spans="1:6" x14ac:dyDescent="0.25">
      <c r="A1444" t="s">
        <v>3423</v>
      </c>
      <c r="B1444" s="199">
        <v>147964.29999999999</v>
      </c>
      <c r="C1444" t="s">
        <v>3424</v>
      </c>
      <c r="D1444" t="s">
        <v>1764</v>
      </c>
      <c r="E1444" s="200" t="s">
        <v>1714</v>
      </c>
      <c r="F1444">
        <v>1442</v>
      </c>
    </row>
    <row r="1445" spans="1:6" x14ac:dyDescent="0.25">
      <c r="A1445" t="s">
        <v>3425</v>
      </c>
      <c r="B1445" s="199">
        <v>193856.79</v>
      </c>
      <c r="C1445" t="s">
        <v>3426</v>
      </c>
      <c r="D1445" t="s">
        <v>1764</v>
      </c>
      <c r="E1445" s="200" t="s">
        <v>1714</v>
      </c>
      <c r="F1445">
        <v>1443</v>
      </c>
    </row>
    <row r="1446" spans="1:6" x14ac:dyDescent="0.25">
      <c r="A1446" t="s">
        <v>3427</v>
      </c>
      <c r="B1446" s="199">
        <v>113316.28</v>
      </c>
      <c r="C1446" t="s">
        <v>3428</v>
      </c>
      <c r="D1446" t="s">
        <v>1764</v>
      </c>
      <c r="E1446" s="200" t="s">
        <v>1714</v>
      </c>
      <c r="F1446">
        <v>1444</v>
      </c>
    </row>
    <row r="1447" spans="1:6" x14ac:dyDescent="0.25">
      <c r="A1447" t="s">
        <v>3429</v>
      </c>
      <c r="B1447" s="199">
        <v>155134.51</v>
      </c>
      <c r="C1447" t="s">
        <v>3430</v>
      </c>
      <c r="D1447" t="s">
        <v>1764</v>
      </c>
      <c r="E1447" s="200" t="s">
        <v>1714</v>
      </c>
      <c r="F1447">
        <v>1445</v>
      </c>
    </row>
    <row r="1448" spans="1:6" x14ac:dyDescent="0.25">
      <c r="A1448" t="s">
        <v>3431</v>
      </c>
      <c r="B1448" s="199">
        <v>155132.97</v>
      </c>
      <c r="C1448" t="s">
        <v>3432</v>
      </c>
      <c r="D1448" t="s">
        <v>1764</v>
      </c>
      <c r="E1448" s="200" t="s">
        <v>1714</v>
      </c>
      <c r="F1448">
        <v>1446</v>
      </c>
    </row>
    <row r="1449" spans="1:6" x14ac:dyDescent="0.25">
      <c r="A1449" t="s">
        <v>3433</v>
      </c>
      <c r="B1449" s="199">
        <v>229885.24</v>
      </c>
      <c r="C1449" t="s">
        <v>3434</v>
      </c>
      <c r="D1449" t="s">
        <v>1764</v>
      </c>
      <c r="E1449" s="200" t="s">
        <v>1714</v>
      </c>
      <c r="F1449">
        <v>1447</v>
      </c>
    </row>
    <row r="1450" spans="1:6" x14ac:dyDescent="0.25">
      <c r="A1450" t="s">
        <v>3435</v>
      </c>
      <c r="B1450" s="199">
        <v>256586.81</v>
      </c>
      <c r="C1450" t="s">
        <v>3436</v>
      </c>
      <c r="D1450" t="s">
        <v>1764</v>
      </c>
      <c r="E1450" s="200" t="s">
        <v>1714</v>
      </c>
      <c r="F1450">
        <v>1448</v>
      </c>
    </row>
    <row r="1451" spans="1:6" x14ac:dyDescent="0.25">
      <c r="A1451" t="s">
        <v>3377</v>
      </c>
      <c r="B1451" s="199">
        <v>1999.2</v>
      </c>
      <c r="C1451" t="s">
        <v>3411</v>
      </c>
      <c r="D1451" t="s">
        <v>1913</v>
      </c>
      <c r="E1451" s="200" t="s">
        <v>1754</v>
      </c>
      <c r="F1451">
        <v>1449</v>
      </c>
    </row>
    <row r="1452" spans="1:6" x14ac:dyDescent="0.25">
      <c r="A1452" t="s">
        <v>3378</v>
      </c>
      <c r="B1452" s="199">
        <v>1999.2</v>
      </c>
      <c r="C1452" t="s">
        <v>3412</v>
      </c>
      <c r="D1452" t="s">
        <v>1913</v>
      </c>
      <c r="E1452" s="200" t="s">
        <v>1754</v>
      </c>
      <c r="F1452">
        <v>1450</v>
      </c>
    </row>
    <row r="1453" spans="1:6" x14ac:dyDescent="0.25">
      <c r="A1453" t="s">
        <v>3379</v>
      </c>
      <c r="B1453" s="199">
        <v>2998.02</v>
      </c>
      <c r="C1453" t="s">
        <v>3413</v>
      </c>
      <c r="D1453" t="s">
        <v>1913</v>
      </c>
      <c r="E1453" s="200" t="s">
        <v>1754</v>
      </c>
      <c r="F1453">
        <v>1451</v>
      </c>
    </row>
    <row r="1454" spans="1:6" x14ac:dyDescent="0.25">
      <c r="A1454" t="s">
        <v>3380</v>
      </c>
      <c r="B1454" s="199">
        <v>2998.02</v>
      </c>
      <c r="C1454" t="s">
        <v>3414</v>
      </c>
      <c r="D1454" t="s">
        <v>1913</v>
      </c>
      <c r="E1454" s="200" t="s">
        <v>1754</v>
      </c>
      <c r="F1454">
        <v>1452</v>
      </c>
    </row>
    <row r="1455" spans="1:6" x14ac:dyDescent="0.25">
      <c r="A1455" t="s">
        <v>3381</v>
      </c>
      <c r="B1455" s="199">
        <v>999.6</v>
      </c>
      <c r="C1455" t="s">
        <v>3415</v>
      </c>
      <c r="D1455" t="s">
        <v>1913</v>
      </c>
      <c r="E1455" s="200" t="s">
        <v>1754</v>
      </c>
      <c r="F1455">
        <v>1453</v>
      </c>
    </row>
    <row r="1456" spans="1:6" x14ac:dyDescent="0.25">
      <c r="A1456" t="s">
        <v>3382</v>
      </c>
      <c r="B1456" s="199">
        <v>1248.92</v>
      </c>
      <c r="C1456" t="s">
        <v>3416</v>
      </c>
      <c r="D1456" t="s">
        <v>1913</v>
      </c>
      <c r="E1456" s="200" t="s">
        <v>1754</v>
      </c>
      <c r="F1456">
        <v>1454</v>
      </c>
    </row>
    <row r="1457" spans="1:6" x14ac:dyDescent="0.25">
      <c r="A1457" t="s">
        <v>721</v>
      </c>
      <c r="B1457" s="199">
        <v>61120.87</v>
      </c>
      <c r="C1457" t="s">
        <v>3062</v>
      </c>
      <c r="D1457" t="s">
        <v>1764</v>
      </c>
      <c r="E1457" s="200" t="s">
        <v>1757</v>
      </c>
      <c r="F1457">
        <v>1455</v>
      </c>
    </row>
    <row r="1458" spans="1:6" x14ac:dyDescent="0.25">
      <c r="A1458" t="s">
        <v>1672</v>
      </c>
      <c r="B1458" s="199">
        <v>42162.31</v>
      </c>
      <c r="C1458" t="s">
        <v>3063</v>
      </c>
      <c r="D1458" t="s">
        <v>2589</v>
      </c>
      <c r="E1458" s="200" t="s">
        <v>1749</v>
      </c>
      <c r="F1458">
        <v>1456</v>
      </c>
    </row>
    <row r="1459" spans="1:6" x14ac:dyDescent="0.25">
      <c r="A1459" t="s">
        <v>1673</v>
      </c>
      <c r="B1459" s="199">
        <v>62382.37</v>
      </c>
      <c r="C1459" t="s">
        <v>3064</v>
      </c>
      <c r="D1459" t="s">
        <v>2589</v>
      </c>
      <c r="E1459" s="200" t="s">
        <v>1749</v>
      </c>
      <c r="F1459">
        <v>1457</v>
      </c>
    </row>
    <row r="1460" spans="1:6" x14ac:dyDescent="0.25">
      <c r="A1460" t="s">
        <v>1674</v>
      </c>
      <c r="B1460" s="199">
        <v>72588.22</v>
      </c>
      <c r="C1460" t="s">
        <v>3065</v>
      </c>
      <c r="D1460" t="s">
        <v>2589</v>
      </c>
      <c r="E1460" s="200" t="s">
        <v>1749</v>
      </c>
      <c r="F1460">
        <v>1458</v>
      </c>
    </row>
    <row r="1461" spans="1:6" x14ac:dyDescent="0.25">
      <c r="A1461" t="s">
        <v>1675</v>
      </c>
      <c r="B1461" s="199">
        <v>118762.93</v>
      </c>
      <c r="C1461" t="s">
        <v>3066</v>
      </c>
      <c r="D1461" t="s">
        <v>2589</v>
      </c>
      <c r="E1461" s="200" t="s">
        <v>1749</v>
      </c>
      <c r="F1461">
        <v>1459</v>
      </c>
    </row>
    <row r="1462" spans="1:6" x14ac:dyDescent="0.25">
      <c r="A1462" t="s">
        <v>1676</v>
      </c>
      <c r="B1462" s="199">
        <v>163752.65</v>
      </c>
      <c r="C1462" t="s">
        <v>3067</v>
      </c>
      <c r="D1462" t="s">
        <v>2589</v>
      </c>
      <c r="E1462" s="200" t="s">
        <v>1749</v>
      </c>
      <c r="F1462">
        <v>1460</v>
      </c>
    </row>
    <row r="1463" spans="1:6" x14ac:dyDescent="0.25">
      <c r="A1463" t="s">
        <v>1681</v>
      </c>
      <c r="B1463" s="199">
        <v>1302.48</v>
      </c>
      <c r="C1463" t="s">
        <v>3068</v>
      </c>
      <c r="D1463" t="s">
        <v>2589</v>
      </c>
      <c r="E1463" s="200" t="s">
        <v>1749</v>
      </c>
      <c r="F1463">
        <v>1461</v>
      </c>
    </row>
    <row r="1464" spans="1:6" x14ac:dyDescent="0.25">
      <c r="A1464" t="s">
        <v>1683</v>
      </c>
      <c r="B1464" s="199">
        <v>1386.43</v>
      </c>
      <c r="C1464" t="s">
        <v>3069</v>
      </c>
      <c r="D1464" t="s">
        <v>2589</v>
      </c>
      <c r="E1464" s="200" t="s">
        <v>1749</v>
      </c>
      <c r="F1464">
        <v>1462</v>
      </c>
    </row>
    <row r="1465" spans="1:6" x14ac:dyDescent="0.25">
      <c r="A1465" t="s">
        <v>1685</v>
      </c>
      <c r="B1465" s="199">
        <v>1722.2</v>
      </c>
      <c r="C1465" t="s">
        <v>3070</v>
      </c>
      <c r="D1465" t="s">
        <v>2589</v>
      </c>
      <c r="E1465" s="200" t="s">
        <v>1749</v>
      </c>
      <c r="F1465">
        <v>1463</v>
      </c>
    </row>
    <row r="1466" spans="1:6" x14ac:dyDescent="0.25">
      <c r="A1466" t="s">
        <v>3312</v>
      </c>
      <c r="B1466" s="199">
        <v>6995.11</v>
      </c>
      <c r="C1466" t="s">
        <v>2600</v>
      </c>
      <c r="D1466" t="s">
        <v>2589</v>
      </c>
      <c r="E1466" s="200" t="s">
        <v>1749</v>
      </c>
      <c r="F1466">
        <v>1464</v>
      </c>
    </row>
    <row r="1467" spans="1:6" x14ac:dyDescent="0.25">
      <c r="A1467" t="s">
        <v>3313</v>
      </c>
      <c r="B1467" s="199">
        <v>7277.7</v>
      </c>
      <c r="C1467" t="s">
        <v>2601</v>
      </c>
      <c r="D1467" t="s">
        <v>2589</v>
      </c>
      <c r="E1467" s="200" t="s">
        <v>1749</v>
      </c>
      <c r="F1467">
        <v>1465</v>
      </c>
    </row>
    <row r="1468" spans="1:6" x14ac:dyDescent="0.25">
      <c r="A1468" t="s">
        <v>3314</v>
      </c>
      <c r="B1468" s="199">
        <v>10260.41</v>
      </c>
      <c r="C1468" t="s">
        <v>2602</v>
      </c>
      <c r="D1468" t="s">
        <v>2589</v>
      </c>
      <c r="E1468" s="200" t="s">
        <v>1749</v>
      </c>
      <c r="F1468">
        <v>1466</v>
      </c>
    </row>
    <row r="1469" spans="1:6" x14ac:dyDescent="0.25">
      <c r="A1469" t="s">
        <v>3315</v>
      </c>
      <c r="B1469" s="199">
        <v>13918.87</v>
      </c>
      <c r="C1469" t="s">
        <v>2603</v>
      </c>
      <c r="D1469" t="s">
        <v>2589</v>
      </c>
      <c r="E1469" s="200" t="s">
        <v>1749</v>
      </c>
      <c r="F1469">
        <v>1467</v>
      </c>
    </row>
    <row r="1470" spans="1:6" x14ac:dyDescent="0.25">
      <c r="A1470" t="s">
        <v>3309</v>
      </c>
      <c r="B1470" s="199">
        <v>1224.1500000000001</v>
      </c>
      <c r="C1470" t="s">
        <v>2597</v>
      </c>
      <c r="D1470" t="s">
        <v>2589</v>
      </c>
      <c r="E1470" s="200" t="s">
        <v>1749</v>
      </c>
      <c r="F1470">
        <v>1468</v>
      </c>
    </row>
    <row r="1471" spans="1:6" x14ac:dyDescent="0.25">
      <c r="A1471" t="s">
        <v>3318</v>
      </c>
      <c r="B1471" s="199">
        <v>512.72</v>
      </c>
      <c r="C1471" t="s">
        <v>2777</v>
      </c>
      <c r="D1471" t="s">
        <v>2589</v>
      </c>
      <c r="E1471" s="200" t="s">
        <v>1749</v>
      </c>
      <c r="F1471">
        <v>1469</v>
      </c>
    </row>
    <row r="1472" spans="1:6" x14ac:dyDescent="0.25">
      <c r="A1472" t="s">
        <v>3317</v>
      </c>
      <c r="B1472" s="199">
        <v>721.89</v>
      </c>
      <c r="C1472" t="s">
        <v>2620</v>
      </c>
      <c r="D1472" t="s">
        <v>2589</v>
      </c>
      <c r="E1472" s="200" t="s">
        <v>1749</v>
      </c>
      <c r="F1472">
        <v>1470</v>
      </c>
    </row>
    <row r="1473" spans="1:6" x14ac:dyDescent="0.25">
      <c r="A1473" t="s">
        <v>3310</v>
      </c>
      <c r="B1473" s="199">
        <v>2013.2</v>
      </c>
      <c r="C1473" t="s">
        <v>2598</v>
      </c>
      <c r="D1473" t="s">
        <v>2589</v>
      </c>
      <c r="E1473" s="200" t="s">
        <v>1749</v>
      </c>
      <c r="F1473">
        <v>1471</v>
      </c>
    </row>
    <row r="1474" spans="1:6" x14ac:dyDescent="0.25">
      <c r="A1474" t="s">
        <v>3316</v>
      </c>
      <c r="B1474" s="199">
        <v>2571.41</v>
      </c>
      <c r="C1474" t="s">
        <v>2605</v>
      </c>
      <c r="D1474" t="s">
        <v>2589</v>
      </c>
      <c r="E1474" s="200" t="s">
        <v>1749</v>
      </c>
      <c r="F1474">
        <v>1472</v>
      </c>
    </row>
    <row r="1475" spans="1:6" x14ac:dyDescent="0.25">
      <c r="A1475" t="s">
        <v>3311</v>
      </c>
      <c r="B1475" s="199">
        <v>4371.9399999999996</v>
      </c>
      <c r="C1475" t="s">
        <v>2599</v>
      </c>
      <c r="D1475" t="s">
        <v>2589</v>
      </c>
      <c r="E1475" s="200" t="s">
        <v>1749</v>
      </c>
      <c r="F1475">
        <v>1473</v>
      </c>
    </row>
    <row r="1476" spans="1:6" x14ac:dyDescent="0.25">
      <c r="A1476" t="s">
        <v>3322</v>
      </c>
      <c r="B1476" s="199">
        <v>2108.33</v>
      </c>
      <c r="C1476" t="s">
        <v>3336</v>
      </c>
      <c r="D1476" t="s">
        <v>2589</v>
      </c>
      <c r="E1476" s="200" t="s">
        <v>1749</v>
      </c>
      <c r="F1476">
        <v>1474</v>
      </c>
    </row>
    <row r="1477" spans="1:6" x14ac:dyDescent="0.25">
      <c r="A1477" t="s">
        <v>3323</v>
      </c>
      <c r="B1477" s="199">
        <v>2389.52</v>
      </c>
      <c r="C1477" t="s">
        <v>3337</v>
      </c>
      <c r="D1477" t="s">
        <v>2589</v>
      </c>
      <c r="E1477" s="200" t="s">
        <v>1749</v>
      </c>
      <c r="F1477">
        <v>1475</v>
      </c>
    </row>
    <row r="1478" spans="1:6" x14ac:dyDescent="0.25">
      <c r="A1478" t="s">
        <v>3324</v>
      </c>
      <c r="B1478" s="199">
        <v>2305.5700000000002</v>
      </c>
      <c r="C1478" t="s">
        <v>3338</v>
      </c>
      <c r="D1478" t="s">
        <v>2589</v>
      </c>
      <c r="E1478" s="200" t="s">
        <v>1749</v>
      </c>
      <c r="F1478">
        <v>1476</v>
      </c>
    </row>
    <row r="1479" spans="1:6" x14ac:dyDescent="0.25">
      <c r="A1479" t="s">
        <v>3325</v>
      </c>
      <c r="B1479" s="199">
        <v>2584</v>
      </c>
      <c r="C1479" t="s">
        <v>3339</v>
      </c>
      <c r="D1479" t="s">
        <v>2589</v>
      </c>
      <c r="E1479" s="200" t="s">
        <v>1749</v>
      </c>
      <c r="F1479">
        <v>1477</v>
      </c>
    </row>
    <row r="1480" spans="1:6" x14ac:dyDescent="0.25">
      <c r="A1480" t="s">
        <v>3326</v>
      </c>
      <c r="B1480" s="199">
        <v>2593.8000000000002</v>
      </c>
      <c r="C1480" t="s">
        <v>3340</v>
      </c>
      <c r="D1480" t="s">
        <v>2589</v>
      </c>
      <c r="E1480" s="200" t="s">
        <v>1749</v>
      </c>
      <c r="F1480">
        <v>1478</v>
      </c>
    </row>
    <row r="1481" spans="1:6" x14ac:dyDescent="0.25">
      <c r="A1481" t="s">
        <v>3327</v>
      </c>
      <c r="B1481" s="199">
        <v>2869.37</v>
      </c>
      <c r="C1481" t="s">
        <v>3341</v>
      </c>
      <c r="D1481" t="s">
        <v>2589</v>
      </c>
      <c r="E1481" s="200" t="s">
        <v>1749</v>
      </c>
      <c r="F1481">
        <v>1479</v>
      </c>
    </row>
    <row r="1482" spans="1:6" x14ac:dyDescent="0.25">
      <c r="A1482" t="s">
        <v>3328</v>
      </c>
      <c r="B1482" s="199">
        <v>3433.2</v>
      </c>
      <c r="C1482" t="s">
        <v>3342</v>
      </c>
      <c r="D1482" t="s">
        <v>2589</v>
      </c>
      <c r="E1482" s="200" t="s">
        <v>1749</v>
      </c>
      <c r="F1482">
        <v>1480</v>
      </c>
    </row>
    <row r="1483" spans="1:6" x14ac:dyDescent="0.25">
      <c r="A1483" t="s">
        <v>3329</v>
      </c>
      <c r="B1483" s="199">
        <v>3721.39</v>
      </c>
      <c r="C1483" t="s">
        <v>3343</v>
      </c>
      <c r="D1483" t="s">
        <v>2589</v>
      </c>
      <c r="E1483" s="200" t="s">
        <v>1749</v>
      </c>
      <c r="F1483">
        <v>1481</v>
      </c>
    </row>
    <row r="1484" spans="1:6" x14ac:dyDescent="0.25">
      <c r="A1484" t="s">
        <v>3330</v>
      </c>
      <c r="B1484" s="199">
        <v>4699.3100000000004</v>
      </c>
      <c r="C1484" t="s">
        <v>3344</v>
      </c>
      <c r="D1484" t="s">
        <v>2589</v>
      </c>
      <c r="E1484" s="200" t="s">
        <v>1749</v>
      </c>
      <c r="F1484">
        <v>1482</v>
      </c>
    </row>
    <row r="1485" spans="1:6" x14ac:dyDescent="0.25">
      <c r="A1485" t="s">
        <v>3331</v>
      </c>
      <c r="B1485" s="199">
        <v>4958.13</v>
      </c>
      <c r="C1485" t="s">
        <v>3345</v>
      </c>
      <c r="D1485" t="s">
        <v>2589</v>
      </c>
      <c r="E1485" s="200" t="s">
        <v>1749</v>
      </c>
      <c r="F1485">
        <v>1483</v>
      </c>
    </row>
    <row r="1486" spans="1:6" x14ac:dyDescent="0.25">
      <c r="A1486" t="s">
        <v>3332</v>
      </c>
      <c r="B1486" s="199">
        <v>6888.78</v>
      </c>
      <c r="C1486" t="s">
        <v>3346</v>
      </c>
      <c r="D1486" t="s">
        <v>2589</v>
      </c>
      <c r="E1486" s="200" t="s">
        <v>1749</v>
      </c>
      <c r="F1486">
        <v>1484</v>
      </c>
    </row>
    <row r="1487" spans="1:6" x14ac:dyDescent="0.25">
      <c r="A1487" t="s">
        <v>3333</v>
      </c>
      <c r="B1487" s="199">
        <v>10608.8</v>
      </c>
      <c r="C1487" t="s">
        <v>3347</v>
      </c>
      <c r="D1487" t="s">
        <v>2589</v>
      </c>
      <c r="E1487" s="200" t="s">
        <v>1749</v>
      </c>
      <c r="F1487">
        <v>1485</v>
      </c>
    </row>
    <row r="1488" spans="1:6" x14ac:dyDescent="0.25">
      <c r="A1488" t="s">
        <v>3334</v>
      </c>
      <c r="B1488" s="199">
        <v>14436.48</v>
      </c>
      <c r="C1488" t="s">
        <v>3348</v>
      </c>
      <c r="D1488" t="s">
        <v>2589</v>
      </c>
      <c r="E1488" s="200" t="s">
        <v>1749</v>
      </c>
      <c r="F1488">
        <v>1486</v>
      </c>
    </row>
    <row r="1489" spans="1:6" x14ac:dyDescent="0.25">
      <c r="A1489" s="273" t="s">
        <v>3539</v>
      </c>
      <c r="B1489" s="199">
        <v>32.520000000000003</v>
      </c>
      <c r="C1489" t="s">
        <v>3599</v>
      </c>
      <c r="D1489" t="s">
        <v>1913</v>
      </c>
      <c r="E1489" s="200" t="s">
        <v>1749</v>
      </c>
      <c r="F1489">
        <v>1487</v>
      </c>
    </row>
    <row r="1490" spans="1:6" x14ac:dyDescent="0.25">
      <c r="A1490" s="273" t="s">
        <v>3608</v>
      </c>
      <c r="B1490" s="199">
        <v>626.76</v>
      </c>
      <c r="C1490" t="s">
        <v>3619</v>
      </c>
      <c r="D1490" t="s">
        <v>1913</v>
      </c>
      <c r="E1490" s="200" t="s">
        <v>1749</v>
      </c>
      <c r="F1490">
        <v>1488</v>
      </c>
    </row>
    <row r="1491" spans="1:6" x14ac:dyDescent="0.25">
      <c r="A1491" s="273" t="s">
        <v>3617</v>
      </c>
      <c r="B1491" s="199">
        <v>626.76</v>
      </c>
      <c r="C1491" t="s">
        <v>3618</v>
      </c>
      <c r="D1491" t="s">
        <v>1913</v>
      </c>
      <c r="E1491" s="200" t="s">
        <v>1749</v>
      </c>
      <c r="F1491">
        <v>1489</v>
      </c>
    </row>
    <row r="1492" spans="1:6" x14ac:dyDescent="0.25">
      <c r="A1492" s="273" t="s">
        <v>3540</v>
      </c>
      <c r="B1492" s="199">
        <v>80.78</v>
      </c>
      <c r="C1492" t="s">
        <v>3600</v>
      </c>
      <c r="D1492" t="s">
        <v>1913</v>
      </c>
      <c r="E1492" s="200" t="s">
        <v>1749</v>
      </c>
      <c r="F1492">
        <v>1490</v>
      </c>
    </row>
    <row r="1493" spans="1:6" x14ac:dyDescent="0.25">
      <c r="A1493" s="273" t="s">
        <v>3616</v>
      </c>
      <c r="B1493" s="199">
        <v>756.89</v>
      </c>
      <c r="C1493" t="s">
        <v>3620</v>
      </c>
      <c r="D1493" t="s">
        <v>1913</v>
      </c>
      <c r="E1493" s="200" t="s">
        <v>1749</v>
      </c>
      <c r="F1493">
        <v>1491</v>
      </c>
    </row>
    <row r="1494" spans="1:6" x14ac:dyDescent="0.25">
      <c r="A1494" s="273" t="s">
        <v>3615</v>
      </c>
      <c r="B1494" s="199">
        <v>756.89</v>
      </c>
      <c r="C1494" t="s">
        <v>3621</v>
      </c>
      <c r="D1494" t="s">
        <v>1913</v>
      </c>
      <c r="E1494" s="200" t="s">
        <v>1749</v>
      </c>
      <c r="F1494">
        <v>1492</v>
      </c>
    </row>
    <row r="1495" spans="1:6" x14ac:dyDescent="0.25">
      <c r="A1495" s="273" t="s">
        <v>3614</v>
      </c>
      <c r="B1495" s="199">
        <v>968.13</v>
      </c>
      <c r="C1495" t="s">
        <v>3622</v>
      </c>
      <c r="D1495" t="s">
        <v>1913</v>
      </c>
      <c r="E1495" s="200" t="s">
        <v>1749</v>
      </c>
      <c r="F1495">
        <v>1493</v>
      </c>
    </row>
    <row r="1496" spans="1:6" x14ac:dyDescent="0.25">
      <c r="A1496" s="273" t="s">
        <v>3541</v>
      </c>
      <c r="B1496" s="199">
        <v>145.47999999999999</v>
      </c>
      <c r="C1496" t="s">
        <v>3601</v>
      </c>
      <c r="D1496" t="s">
        <v>1913</v>
      </c>
      <c r="E1496" s="200" t="s">
        <v>1749</v>
      </c>
      <c r="F1496">
        <v>1494</v>
      </c>
    </row>
    <row r="1497" spans="1:6" x14ac:dyDescent="0.25">
      <c r="A1497" s="273" t="s">
        <v>3611</v>
      </c>
      <c r="B1497" s="199">
        <v>968.13</v>
      </c>
      <c r="C1497" t="s">
        <v>3623</v>
      </c>
      <c r="D1497" t="s">
        <v>1913</v>
      </c>
      <c r="E1497" s="200" t="s">
        <v>1749</v>
      </c>
      <c r="F1497">
        <v>1495</v>
      </c>
    </row>
    <row r="1498" spans="1:6" x14ac:dyDescent="0.25">
      <c r="A1498" s="273" t="s">
        <v>3612</v>
      </c>
      <c r="B1498" s="199">
        <v>1182.17</v>
      </c>
      <c r="C1498" t="s">
        <v>3624</v>
      </c>
      <c r="D1498" t="s">
        <v>1913</v>
      </c>
      <c r="E1498" s="200" t="s">
        <v>1749</v>
      </c>
      <c r="F1498">
        <v>1496</v>
      </c>
    </row>
    <row r="1499" spans="1:6" x14ac:dyDescent="0.25">
      <c r="A1499" s="273" t="s">
        <v>3613</v>
      </c>
      <c r="B1499" s="199">
        <v>1182.17</v>
      </c>
      <c r="C1499" t="s">
        <v>3625</v>
      </c>
      <c r="D1499" t="s">
        <v>1913</v>
      </c>
      <c r="E1499" s="200" t="s">
        <v>1749</v>
      </c>
      <c r="F1499">
        <v>1497</v>
      </c>
    </row>
    <row r="1500" spans="1:6" x14ac:dyDescent="0.25">
      <c r="A1500" s="273" t="s">
        <v>3609</v>
      </c>
      <c r="B1500" s="199">
        <v>1413</v>
      </c>
      <c r="C1500" t="s">
        <v>3626</v>
      </c>
      <c r="D1500" t="s">
        <v>1913</v>
      </c>
      <c r="E1500" s="200" t="s">
        <v>1749</v>
      </c>
      <c r="F1500">
        <v>1498</v>
      </c>
    </row>
    <row r="1501" spans="1:6" x14ac:dyDescent="0.25">
      <c r="A1501" s="273" t="s">
        <v>3610</v>
      </c>
      <c r="B1501" s="199">
        <v>1413</v>
      </c>
      <c r="C1501" t="s">
        <v>3627</v>
      </c>
      <c r="D1501" t="s">
        <v>1913</v>
      </c>
      <c r="E1501" s="200" t="s">
        <v>1749</v>
      </c>
      <c r="F1501">
        <v>1499</v>
      </c>
    </row>
    <row r="1502" spans="1:6" x14ac:dyDescent="0.25">
      <c r="A1502" s="273" t="s">
        <v>3547</v>
      </c>
      <c r="B1502" s="199">
        <v>45.46</v>
      </c>
      <c r="C1502" t="s">
        <v>3602</v>
      </c>
      <c r="D1502" t="s">
        <v>1913</v>
      </c>
      <c r="E1502" s="200" t="s">
        <v>1749</v>
      </c>
      <c r="F1502">
        <v>1500</v>
      </c>
    </row>
    <row r="1503" spans="1:6" x14ac:dyDescent="0.25">
      <c r="A1503" s="273" t="s">
        <v>3548</v>
      </c>
      <c r="B1503" s="199">
        <v>69.959999999999994</v>
      </c>
      <c r="C1503" t="s">
        <v>3603</v>
      </c>
      <c r="D1503" t="s">
        <v>1913</v>
      </c>
      <c r="E1503" s="200" t="s">
        <v>1749</v>
      </c>
      <c r="F1503">
        <v>1501</v>
      </c>
    </row>
    <row r="1504" spans="1:6" x14ac:dyDescent="0.25">
      <c r="A1504" s="273" t="s">
        <v>3549</v>
      </c>
      <c r="B1504" s="199">
        <v>97.22</v>
      </c>
      <c r="C1504" t="s">
        <v>3604</v>
      </c>
      <c r="D1504" t="s">
        <v>1913</v>
      </c>
      <c r="E1504" s="200" t="s">
        <v>1749</v>
      </c>
      <c r="F1504">
        <v>1502</v>
      </c>
    </row>
    <row r="1505" spans="1:6" x14ac:dyDescent="0.25">
      <c r="A1505" s="273" t="s">
        <v>3550</v>
      </c>
      <c r="B1505" s="199">
        <v>172.07</v>
      </c>
      <c r="C1505" t="s">
        <v>3605</v>
      </c>
      <c r="D1505" t="s">
        <v>1913</v>
      </c>
      <c r="E1505" s="200" t="s">
        <v>1749</v>
      </c>
      <c r="F1505">
        <v>1503</v>
      </c>
    </row>
    <row r="1506" spans="1:6" x14ac:dyDescent="0.25">
      <c r="A1506" s="273" t="s">
        <v>3551</v>
      </c>
      <c r="B1506" s="199">
        <v>253.91</v>
      </c>
      <c r="C1506" t="s">
        <v>3606</v>
      </c>
      <c r="D1506" t="s">
        <v>1913</v>
      </c>
      <c r="E1506" s="200" t="s">
        <v>1749</v>
      </c>
      <c r="F1506">
        <v>1504</v>
      </c>
    </row>
    <row r="1507" spans="1:6" x14ac:dyDescent="0.25">
      <c r="A1507" s="273" t="s">
        <v>3552</v>
      </c>
      <c r="B1507" s="199">
        <v>253.91</v>
      </c>
      <c r="C1507" t="s">
        <v>3607</v>
      </c>
      <c r="D1507" t="s">
        <v>1913</v>
      </c>
      <c r="E1507" s="200" t="s">
        <v>1749</v>
      </c>
      <c r="F1507">
        <v>1505</v>
      </c>
    </row>
  </sheetData>
  <autoFilter ref="A2:F1507" xr:uid="{5F77C464-FA32-41E6-9210-984A255AAF13}"/>
  <hyperlinks>
    <hyperlink ref="A1" location="'Table of Contents'!A1" display="Return Home" xr:uid="{8E430E79-03F4-427D-B005-6E6675CB89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017-A9D2-4D93-B59A-0514AB7C59FC}">
  <sheetPr codeName="Sheet2"/>
  <dimension ref="A1:E166"/>
  <sheetViews>
    <sheetView showGridLines="0" zoomScale="110" zoomScaleNormal="110" workbookViewId="0"/>
  </sheetViews>
  <sheetFormatPr defaultColWidth="8.85546875" defaultRowHeight="15" x14ac:dyDescent="0.25"/>
  <cols>
    <col min="1" max="1" width="22.140625" customWidth="1"/>
    <col min="4" max="4" width="12.28515625" customWidth="1"/>
  </cols>
  <sheetData>
    <row r="1" spans="1:5" ht="18" x14ac:dyDescent="0.25">
      <c r="A1" s="194" t="s">
        <v>0</v>
      </c>
    </row>
    <row r="2" spans="1:5" x14ac:dyDescent="0.25">
      <c r="A2" s="200" t="s">
        <v>3096</v>
      </c>
    </row>
    <row r="4" spans="1:5" ht="18" x14ac:dyDescent="0.25">
      <c r="A4" s="193" t="s">
        <v>1</v>
      </c>
    </row>
    <row r="5" spans="1:5" ht="15.75" x14ac:dyDescent="0.25">
      <c r="A5" s="48"/>
      <c r="D5" s="160"/>
    </row>
    <row r="6" spans="1:5" s="66" customFormat="1" ht="15.75" x14ac:dyDescent="0.25">
      <c r="A6" s="184" t="s">
        <v>2</v>
      </c>
      <c r="D6" s="188"/>
      <c r="E6"/>
    </row>
    <row r="7" spans="1:5" x14ac:dyDescent="0.25">
      <c r="A7" s="220" t="s">
        <v>3</v>
      </c>
      <c r="D7" s="189"/>
    </row>
    <row r="8" spans="1:5" x14ac:dyDescent="0.25">
      <c r="A8" s="200" t="s">
        <v>4</v>
      </c>
    </row>
    <row r="9" spans="1:5" x14ac:dyDescent="0.25">
      <c r="A9" s="200" t="s">
        <v>1732</v>
      </c>
    </row>
    <row r="10" spans="1:5" x14ac:dyDescent="0.25">
      <c r="A10" s="200" t="s">
        <v>5</v>
      </c>
    </row>
    <row r="11" spans="1:5" x14ac:dyDescent="0.25">
      <c r="A11" s="192"/>
    </row>
    <row r="12" spans="1:5" x14ac:dyDescent="0.25">
      <c r="A12" s="192"/>
    </row>
    <row r="13" spans="1:5" ht="15.75" x14ac:dyDescent="0.25">
      <c r="A13" s="184" t="s">
        <v>6</v>
      </c>
    </row>
    <row r="14" spans="1:5" x14ac:dyDescent="0.25">
      <c r="A14" s="200" t="s">
        <v>7</v>
      </c>
    </row>
    <row r="15" spans="1:5" x14ac:dyDescent="0.25">
      <c r="A15" s="200" t="s">
        <v>8</v>
      </c>
    </row>
    <row r="16" spans="1:5" x14ac:dyDescent="0.25">
      <c r="A16" s="200" t="s">
        <v>9</v>
      </c>
    </row>
    <row r="17" spans="1:1" x14ac:dyDescent="0.25">
      <c r="A17" s="192"/>
    </row>
    <row r="18" spans="1:1" x14ac:dyDescent="0.25">
      <c r="A18" s="192"/>
    </row>
    <row r="19" spans="1:1" ht="15.75" x14ac:dyDescent="0.25">
      <c r="A19" s="184" t="s">
        <v>10</v>
      </c>
    </row>
    <row r="20" spans="1:1" x14ac:dyDescent="0.25">
      <c r="A20" s="200" t="s">
        <v>11</v>
      </c>
    </row>
    <row r="21" spans="1:1" x14ac:dyDescent="0.25">
      <c r="A21" s="200" t="s">
        <v>12</v>
      </c>
    </row>
    <row r="22" spans="1:1" x14ac:dyDescent="0.25">
      <c r="A22" s="200" t="s">
        <v>13</v>
      </c>
    </row>
    <row r="23" spans="1:1" x14ac:dyDescent="0.25">
      <c r="A23" s="200" t="s">
        <v>14</v>
      </c>
    </row>
    <row r="24" spans="1:1" x14ac:dyDescent="0.25">
      <c r="A24" s="200" t="s">
        <v>15</v>
      </c>
    </row>
    <row r="25" spans="1:1" x14ac:dyDescent="0.25">
      <c r="A25" s="200" t="s">
        <v>16</v>
      </c>
    </row>
    <row r="26" spans="1:1" x14ac:dyDescent="0.25">
      <c r="A26" s="200" t="s">
        <v>17</v>
      </c>
    </row>
    <row r="27" spans="1:1" x14ac:dyDescent="0.25">
      <c r="A27" s="200" t="s">
        <v>18</v>
      </c>
    </row>
    <row r="28" spans="1:1" x14ac:dyDescent="0.25">
      <c r="A28" s="200" t="s">
        <v>19</v>
      </c>
    </row>
    <row r="29" spans="1:1" x14ac:dyDescent="0.25">
      <c r="A29" s="192"/>
    </row>
    <row r="30" spans="1:1" ht="15.75" x14ac:dyDescent="0.25">
      <c r="A30" s="184" t="s">
        <v>20</v>
      </c>
    </row>
    <row r="31" spans="1:1" x14ac:dyDescent="0.25">
      <c r="A31" s="200" t="s">
        <v>21</v>
      </c>
    </row>
    <row r="32" spans="1:1" x14ac:dyDescent="0.25">
      <c r="A32" s="200" t="s">
        <v>22</v>
      </c>
    </row>
    <row r="33" spans="1:1" x14ac:dyDescent="0.25">
      <c r="A33" s="200" t="s">
        <v>23</v>
      </c>
    </row>
    <row r="34" spans="1:1" x14ac:dyDescent="0.25">
      <c r="A34" s="200" t="s">
        <v>24</v>
      </c>
    </row>
    <row r="35" spans="1:1" x14ac:dyDescent="0.25">
      <c r="A35" s="200" t="s">
        <v>25</v>
      </c>
    </row>
    <row r="36" spans="1:1" x14ac:dyDescent="0.25">
      <c r="A36" s="200" t="s">
        <v>26</v>
      </c>
    </row>
    <row r="37" spans="1:1" x14ac:dyDescent="0.25">
      <c r="A37" s="192"/>
    </row>
    <row r="38" spans="1:1" ht="18" x14ac:dyDescent="0.25">
      <c r="A38" s="193" t="s">
        <v>27</v>
      </c>
    </row>
    <row r="39" spans="1:1" x14ac:dyDescent="0.25">
      <c r="A39" s="192"/>
    </row>
    <row r="40" spans="1:1" ht="15.75" x14ac:dyDescent="0.25">
      <c r="A40" s="184" t="s">
        <v>2</v>
      </c>
    </row>
    <row r="41" spans="1:1" x14ac:dyDescent="0.25">
      <c r="A41" s="200" t="s">
        <v>789</v>
      </c>
    </row>
    <row r="42" spans="1:1" x14ac:dyDescent="0.25">
      <c r="A42" s="200" t="s">
        <v>1708</v>
      </c>
    </row>
    <row r="43" spans="1:1" x14ac:dyDescent="0.25">
      <c r="A43" s="200" t="s">
        <v>1709</v>
      </c>
    </row>
    <row r="44" spans="1:1" x14ac:dyDescent="0.25">
      <c r="A44" s="200" t="s">
        <v>1710</v>
      </c>
    </row>
    <row r="45" spans="1:1" x14ac:dyDescent="0.25">
      <c r="A45" s="200" t="s">
        <v>907</v>
      </c>
    </row>
    <row r="47" spans="1:1" ht="15.75" x14ac:dyDescent="0.25">
      <c r="A47" s="184" t="s">
        <v>10</v>
      </c>
    </row>
    <row r="48" spans="1:1" x14ac:dyDescent="0.25">
      <c r="A48" s="200" t="s">
        <v>1711</v>
      </c>
    </row>
    <row r="49" spans="1:1" x14ac:dyDescent="0.25">
      <c r="A49" s="200" t="s">
        <v>930</v>
      </c>
    </row>
    <row r="50" spans="1:1" x14ac:dyDescent="0.25">
      <c r="A50" s="200" t="s">
        <v>949</v>
      </c>
    </row>
    <row r="51" spans="1:1" x14ac:dyDescent="0.25">
      <c r="A51" s="200" t="s">
        <v>1712</v>
      </c>
    </row>
    <row r="52" spans="1:1" x14ac:dyDescent="0.25">
      <c r="A52" s="200" t="s">
        <v>1713</v>
      </c>
    </row>
    <row r="54" spans="1:1" ht="15.75" x14ac:dyDescent="0.25">
      <c r="A54" s="184" t="s">
        <v>20</v>
      </c>
    </row>
    <row r="55" spans="1:1" x14ac:dyDescent="0.25">
      <c r="A55" s="200" t="s">
        <v>1001</v>
      </c>
    </row>
    <row r="56" spans="1:1" x14ac:dyDescent="0.25">
      <c r="A56" s="200" t="s">
        <v>1017</v>
      </c>
    </row>
    <row r="57" spans="1:1" x14ac:dyDescent="0.25">
      <c r="A57" s="200" t="s">
        <v>1038</v>
      </c>
    </row>
    <row r="58" spans="1:1" x14ac:dyDescent="0.25">
      <c r="A58" s="192"/>
    </row>
    <row r="59" spans="1:1" ht="18" x14ac:dyDescent="0.25">
      <c r="A59" s="193" t="s">
        <v>1714</v>
      </c>
    </row>
    <row r="60" spans="1:1" x14ac:dyDescent="0.25">
      <c r="A60" s="192"/>
    </row>
    <row r="61" spans="1:1" ht="15.75" x14ac:dyDescent="0.25">
      <c r="A61" s="184" t="s">
        <v>2</v>
      </c>
    </row>
    <row r="62" spans="1:1" x14ac:dyDescent="0.25">
      <c r="A62" s="200" t="s">
        <v>1054</v>
      </c>
    </row>
    <row r="63" spans="1:1" x14ac:dyDescent="0.25">
      <c r="A63" s="200" t="s">
        <v>1715</v>
      </c>
    </row>
    <row r="64" spans="1:1" x14ac:dyDescent="0.25">
      <c r="A64" s="200" t="s">
        <v>1070</v>
      </c>
    </row>
    <row r="66" spans="1:1" ht="15.75" x14ac:dyDescent="0.25">
      <c r="A66" s="184" t="s">
        <v>10</v>
      </c>
    </row>
    <row r="67" spans="1:1" x14ac:dyDescent="0.25">
      <c r="A67" s="200" t="s">
        <v>1716</v>
      </c>
    </row>
    <row r="68" spans="1:1" x14ac:dyDescent="0.25">
      <c r="A68" s="200" t="s">
        <v>1717</v>
      </c>
    </row>
    <row r="69" spans="1:1" x14ac:dyDescent="0.25">
      <c r="A69" s="200" t="s">
        <v>1718</v>
      </c>
    </row>
    <row r="70" spans="1:1" x14ac:dyDescent="0.25">
      <c r="A70" s="200" t="s">
        <v>1719</v>
      </c>
    </row>
    <row r="71" spans="1:1" x14ac:dyDescent="0.25">
      <c r="A71" s="200" t="s">
        <v>1720</v>
      </c>
    </row>
    <row r="73" spans="1:1" ht="15.75" x14ac:dyDescent="0.25">
      <c r="A73" s="184" t="s">
        <v>10</v>
      </c>
    </row>
    <row r="74" spans="1:1" x14ac:dyDescent="0.25">
      <c r="A74" s="200" t="s">
        <v>1721</v>
      </c>
    </row>
    <row r="75" spans="1:1" x14ac:dyDescent="0.25">
      <c r="A75" s="200" t="s">
        <v>1722</v>
      </c>
    </row>
    <row r="76" spans="1:1" x14ac:dyDescent="0.25">
      <c r="A76" s="200" t="s">
        <v>1723</v>
      </c>
    </row>
    <row r="77" spans="1:1" x14ac:dyDescent="0.25">
      <c r="A77" s="200" t="s">
        <v>1724</v>
      </c>
    </row>
    <row r="78" spans="1:1" x14ac:dyDescent="0.25">
      <c r="A78" s="200" t="s">
        <v>1725</v>
      </c>
    </row>
    <row r="80" spans="1:1" ht="18" x14ac:dyDescent="0.25">
      <c r="A80" s="193" t="s">
        <v>1726</v>
      </c>
    </row>
    <row r="81" spans="1:1" x14ac:dyDescent="0.25">
      <c r="A81" s="192"/>
    </row>
    <row r="82" spans="1:1" ht="15.75" x14ac:dyDescent="0.25">
      <c r="A82" s="184" t="s">
        <v>1727</v>
      </c>
    </row>
    <row r="83" spans="1:1" x14ac:dyDescent="0.25">
      <c r="A83" s="200" t="s">
        <v>1110</v>
      </c>
    </row>
    <row r="84" spans="1:1" x14ac:dyDescent="0.25">
      <c r="A84" s="192"/>
    </row>
    <row r="85" spans="1:1" ht="15.75" x14ac:dyDescent="0.25">
      <c r="A85" s="184" t="s">
        <v>1728</v>
      </c>
    </row>
    <row r="86" spans="1:1" x14ac:dyDescent="0.25">
      <c r="A86" s="200" t="s">
        <v>1122</v>
      </c>
    </row>
    <row r="88" spans="1:1" ht="18" x14ac:dyDescent="0.25">
      <c r="A88" s="193" t="s">
        <v>1729</v>
      </c>
    </row>
    <row r="89" spans="1:1" x14ac:dyDescent="0.25">
      <c r="A89" s="192"/>
    </row>
    <row r="90" spans="1:1" ht="15.75" x14ac:dyDescent="0.25">
      <c r="A90" s="184" t="s">
        <v>1730</v>
      </c>
    </row>
    <row r="91" spans="1:1" x14ac:dyDescent="0.25">
      <c r="A91" s="200" t="s">
        <v>1128</v>
      </c>
    </row>
    <row r="92" spans="1:1" x14ac:dyDescent="0.25">
      <c r="A92" s="200" t="s">
        <v>1209</v>
      </c>
    </row>
    <row r="93" spans="1:1" x14ac:dyDescent="0.25">
      <c r="A93" s="200" t="s">
        <v>1223</v>
      </c>
    </row>
    <row r="95" spans="1:1" ht="18" x14ac:dyDescent="0.25">
      <c r="A95" s="193" t="s">
        <v>1731</v>
      </c>
    </row>
    <row r="96" spans="1:1" x14ac:dyDescent="0.25">
      <c r="A96" s="192"/>
    </row>
    <row r="97" spans="1:1" ht="15.75" x14ac:dyDescent="0.25">
      <c r="A97" s="184" t="s">
        <v>1730</v>
      </c>
    </row>
    <row r="98" spans="1:1" x14ac:dyDescent="0.25">
      <c r="A98" s="200" t="s">
        <v>1735</v>
      </c>
    </row>
    <row r="99" spans="1:1" x14ac:dyDescent="0.25">
      <c r="A99" s="200" t="s">
        <v>1736</v>
      </c>
    </row>
    <row r="100" spans="1:1" x14ac:dyDescent="0.25">
      <c r="A100" s="192"/>
    </row>
    <row r="101" spans="1:1" ht="18" x14ac:dyDescent="0.25">
      <c r="A101" s="193" t="s">
        <v>1733</v>
      </c>
    </row>
    <row r="102" spans="1:1" x14ac:dyDescent="0.25">
      <c r="A102" s="192"/>
    </row>
    <row r="103" spans="1:1" ht="15.75" x14ac:dyDescent="0.25">
      <c r="A103" s="184" t="s">
        <v>1730</v>
      </c>
    </row>
    <row r="104" spans="1:1" x14ac:dyDescent="0.25">
      <c r="A104" s="200" t="s">
        <v>1734</v>
      </c>
    </row>
    <row r="105" spans="1:1" x14ac:dyDescent="0.25">
      <c r="A105" s="200" t="s">
        <v>1322</v>
      </c>
    </row>
    <row r="106" spans="1:1" x14ac:dyDescent="0.25">
      <c r="A106" s="200" t="s">
        <v>1737</v>
      </c>
    </row>
    <row r="108" spans="1:1" ht="15.75" x14ac:dyDescent="0.25">
      <c r="A108" s="184" t="s">
        <v>1738</v>
      </c>
    </row>
    <row r="109" spans="1:1" x14ac:dyDescent="0.25">
      <c r="A109" s="200" t="s">
        <v>1322</v>
      </c>
    </row>
    <row r="110" spans="1:1" x14ac:dyDescent="0.25">
      <c r="A110" s="200" t="s">
        <v>1739</v>
      </c>
    </row>
    <row r="112" spans="1:1" ht="15.75" x14ac:dyDescent="0.25">
      <c r="A112" s="184" t="s">
        <v>1740</v>
      </c>
    </row>
    <row r="113" spans="1:1" x14ac:dyDescent="0.25">
      <c r="A113" s="200" t="s">
        <v>1322</v>
      </c>
    </row>
    <row r="114" spans="1:1" x14ac:dyDescent="0.25">
      <c r="A114" s="200" t="s">
        <v>1739</v>
      </c>
    </row>
    <row r="116" spans="1:1" ht="18" x14ac:dyDescent="0.25">
      <c r="A116" s="193" t="s">
        <v>1741</v>
      </c>
    </row>
    <row r="117" spans="1:1" x14ac:dyDescent="0.25">
      <c r="A117" s="192"/>
    </row>
    <row r="118" spans="1:1" ht="15.75" x14ac:dyDescent="0.25">
      <c r="A118" s="184" t="s">
        <v>1730</v>
      </c>
    </row>
    <row r="119" spans="1:1" x14ac:dyDescent="0.25">
      <c r="A119" s="200" t="s">
        <v>1742</v>
      </c>
    </row>
    <row r="120" spans="1:1" x14ac:dyDescent="0.25">
      <c r="A120" s="200" t="s">
        <v>1513</v>
      </c>
    </row>
    <row r="121" spans="1:1" x14ac:dyDescent="0.25">
      <c r="A121" s="200" t="s">
        <v>1743</v>
      </c>
    </row>
    <row r="122" spans="1:1" x14ac:dyDescent="0.25">
      <c r="A122" s="200" t="s">
        <v>1744</v>
      </c>
    </row>
    <row r="123" spans="1:1" x14ac:dyDescent="0.25">
      <c r="A123" s="200" t="s">
        <v>1745</v>
      </c>
    </row>
    <row r="124" spans="1:1" x14ac:dyDescent="0.25">
      <c r="A124" s="200" t="s">
        <v>1746</v>
      </c>
    </row>
    <row r="125" spans="1:1" x14ac:dyDescent="0.25">
      <c r="A125" s="200" t="s">
        <v>1747</v>
      </c>
    </row>
    <row r="127" spans="1:1" ht="15.75" x14ac:dyDescent="0.25">
      <c r="A127" s="184" t="s">
        <v>1738</v>
      </c>
    </row>
    <row r="128" spans="1:1" x14ac:dyDescent="0.25">
      <c r="A128" s="200" t="s">
        <v>1743</v>
      </c>
    </row>
    <row r="129" spans="1:1" x14ac:dyDescent="0.25">
      <c r="A129" s="200" t="s">
        <v>1744</v>
      </c>
    </row>
    <row r="130" spans="1:1" x14ac:dyDescent="0.25">
      <c r="A130" s="200" t="s">
        <v>1745</v>
      </c>
    </row>
    <row r="131" spans="1:1" x14ac:dyDescent="0.25">
      <c r="A131" s="200" t="s">
        <v>1746</v>
      </c>
    </row>
    <row r="132" spans="1:1" x14ac:dyDescent="0.25">
      <c r="A132" s="200" t="s">
        <v>1747</v>
      </c>
    </row>
    <row r="134" spans="1:1" ht="15.75" x14ac:dyDescent="0.25">
      <c r="A134" s="184" t="s">
        <v>1740</v>
      </c>
    </row>
    <row r="135" spans="1:1" x14ac:dyDescent="0.25">
      <c r="A135" s="200" t="s">
        <v>1743</v>
      </c>
    </row>
    <row r="136" spans="1:1" x14ac:dyDescent="0.25">
      <c r="A136" s="200" t="s">
        <v>1744</v>
      </c>
    </row>
    <row r="137" spans="1:1" x14ac:dyDescent="0.25">
      <c r="A137" s="200" t="s">
        <v>1745</v>
      </c>
    </row>
    <row r="138" spans="1:1" x14ac:dyDescent="0.25">
      <c r="A138" s="200" t="s">
        <v>1746</v>
      </c>
    </row>
    <row r="140" spans="1:1" ht="18" x14ac:dyDescent="0.25">
      <c r="A140" s="193" t="s">
        <v>1748</v>
      </c>
    </row>
    <row r="141" spans="1:1" x14ac:dyDescent="0.25">
      <c r="A141" s="192"/>
    </row>
    <row r="142" spans="1:1" ht="15.75" x14ac:dyDescent="0.25">
      <c r="A142" s="184" t="s">
        <v>1730</v>
      </c>
    </row>
    <row r="143" spans="1:1" x14ac:dyDescent="0.25">
      <c r="A143" s="200" t="s">
        <v>1400</v>
      </c>
    </row>
    <row r="144" spans="1:1" x14ac:dyDescent="0.25">
      <c r="A144" s="200" t="s">
        <v>1413</v>
      </c>
    </row>
    <row r="145" spans="1:1" x14ac:dyDescent="0.25">
      <c r="A145" s="192"/>
    </row>
    <row r="146" spans="1:1" ht="15.75" x14ac:dyDescent="0.25">
      <c r="A146" s="184" t="s">
        <v>1738</v>
      </c>
    </row>
    <row r="147" spans="1:1" x14ac:dyDescent="0.25">
      <c r="A147" s="200" t="s">
        <v>1420</v>
      </c>
    </row>
    <row r="148" spans="1:1" x14ac:dyDescent="0.25">
      <c r="A148" s="200" t="s">
        <v>1432</v>
      </c>
    </row>
    <row r="149" spans="1:1" x14ac:dyDescent="0.25">
      <c r="A149" s="200" t="s">
        <v>1447</v>
      </c>
    </row>
    <row r="150" spans="1:1" x14ac:dyDescent="0.25">
      <c r="A150" s="200" t="s">
        <v>1456</v>
      </c>
    </row>
    <row r="151" spans="1:1" x14ac:dyDescent="0.25">
      <c r="A151" s="200" t="s">
        <v>1463</v>
      </c>
    </row>
    <row r="153" spans="1:1" ht="15.75" x14ac:dyDescent="0.25">
      <c r="A153" s="184" t="s">
        <v>1740</v>
      </c>
    </row>
    <row r="154" spans="1:1" x14ac:dyDescent="0.25">
      <c r="A154" s="200" t="s">
        <v>1468</v>
      </c>
    </row>
    <row r="155" spans="1:1" x14ac:dyDescent="0.25">
      <c r="A155" s="200" t="s">
        <v>1479</v>
      </c>
    </row>
    <row r="157" spans="1:1" ht="18" x14ac:dyDescent="0.25">
      <c r="A157" s="193" t="s">
        <v>1749</v>
      </c>
    </row>
    <row r="158" spans="1:1" x14ac:dyDescent="0.25">
      <c r="A158" s="192"/>
    </row>
    <row r="159" spans="1:1" ht="15.75" x14ac:dyDescent="0.25">
      <c r="A159" s="184" t="s">
        <v>1730</v>
      </c>
    </row>
    <row r="160" spans="1:1" x14ac:dyDescent="0.25">
      <c r="A160" s="200" t="s">
        <v>1655</v>
      </c>
    </row>
    <row r="162" spans="1:1" ht="15.75" x14ac:dyDescent="0.25">
      <c r="A162" s="184" t="s">
        <v>1738</v>
      </c>
    </row>
    <row r="163" spans="1:1" x14ac:dyDescent="0.25">
      <c r="A163" s="200" t="s">
        <v>1677</v>
      </c>
    </row>
    <row r="165" spans="1:1" ht="15.75" x14ac:dyDescent="0.25">
      <c r="A165" s="184" t="s">
        <v>1740</v>
      </c>
    </row>
    <row r="166" spans="1:1" x14ac:dyDescent="0.25">
      <c r="A166" s="200" t="s">
        <v>3657</v>
      </c>
    </row>
  </sheetData>
  <hyperlinks>
    <hyperlink ref="A7" location="'Table of Contents'!A2" display="Model 11M and 11M-N" xr:uid="{43B2BE29-A2AC-46EA-B439-ADFCA385BC09}"/>
    <hyperlink ref="A8" location="'Iron Wye Strainers'!A140" display="Model 251" xr:uid="{B26F07E2-F00C-4E69-9C5E-71223C1C7C98}"/>
    <hyperlink ref="A9" location="'Iron Wye Strainers'!A261" display="Model 758, 758G and 758-N" xr:uid="{FF700727-AC58-4791-863A-9EFEC9AA2427}"/>
    <hyperlink ref="A10" location="'Iron Wye Strainers'!A491" display="Model 752 and 752-N" xr:uid="{66E88E47-B57E-4D02-B2A8-50AA7EBA855D}"/>
    <hyperlink ref="A14" location="'Bronze Wye Strainers'!A2" display="Model LF351 and LF351-N" xr:uid="{2CE82741-AC99-48EA-9C51-FCF9243473D2}"/>
    <hyperlink ref="A15" location="'Bronze Wye Strainers'!A120" display="Model LF352 and LF352-N" xr:uid="{20BE99F5-3449-46C4-B443-C1493C4B6730}"/>
    <hyperlink ref="A16" location="'Bronze Wye Strainers'!A227" display="Model LF358 and LF358-N" xr:uid="{29AC93B4-74F1-4C55-97E9-C2A2F955B199}"/>
    <hyperlink ref="A20" location="'Carbon Steel Wye Strainers'!A2" display="Model 581CS and 581CS-N" xr:uid="{6ED36BA1-D89B-49C0-9938-45E46F0BF638}"/>
    <hyperlink ref="A21" location="'Carbon Steel Wye Strainers'!A107" display="Model 582CS and 582CS-N" xr:uid="{16BFC612-0A77-47EB-B51D-40A5AEFF9899}"/>
    <hyperlink ref="A22" location="'Carbon Steel Wye Strainers'!A206" display="Model 861CS" xr:uid="{3E41A93B-9C22-401E-9269-C6E92CDEFE72}"/>
    <hyperlink ref="A23" location="'Carbon Steel Wye Strainers'!A219" display="Model 862CS" xr:uid="{07BCD194-9AFD-4E85-846A-323F06BCCFDF}"/>
    <hyperlink ref="A24" location="'Carbon Steel Wye Strainers'!A294" display="Model 863M" xr:uid="{5AE31BB6-35F8-43FF-865C-D80CF5075623}"/>
    <hyperlink ref="A25" location="'Carbon Steel Wye Strainers'!A305" display="Model 864M" xr:uid="{E3181024-4A65-42EA-BFE9-C88E7C4A3ED6}"/>
    <hyperlink ref="A26" location="'Carbon Steel Wye Strainers'!A341" display="Model 781CS and 781CS-N" xr:uid="{82F350B7-1E4E-4179-8979-143B022CCEB5}"/>
    <hyperlink ref="A27" location="'Carbon Steel Wye Strainers'!A621" display="Model 782CS and 782CS-N" xr:uid="{BE813420-B889-4E5B-A125-E220353F3BA8}"/>
    <hyperlink ref="A28" location="'Carbon Steel Wye Strainers'!A900" display="Model 764" xr:uid="{27469D5A-8AF7-4EC6-9045-668C136CF7B2}"/>
    <hyperlink ref="A31" location="'Stainless Steel Wye Strainer'!A2" display="Model 581SS and 581SS-N" xr:uid="{DF825ACD-84E6-4071-BC8B-19017315592D}"/>
    <hyperlink ref="A32" location="'Stainless Steel Wye Strainer'!A107" display="Model 582SS and 582SS-N" xr:uid="{A1640B18-0139-44EC-8D72-63C4B158C638}"/>
    <hyperlink ref="A33" location="'Stainless Steel Wye Strainer'!A212" display="Model 861SS" xr:uid="{1FF6F1CE-E008-4287-8856-05FF20047271}"/>
    <hyperlink ref="A34" location="'Stainless Steel Wye Strainer'!A225" display="Model 862SS" xr:uid="{D45F482B-0EDC-4569-ADC4-D0DEAC5ECDC4}"/>
    <hyperlink ref="A35" location="'Stainless Steel Wye Strainer'!A299" display="Model 781SS" xr:uid="{2F62F603-4F76-48D2-8F21-7439DD8F3D8D}"/>
    <hyperlink ref="A36" location="'Stainless Steel Wye Strainer'!A535" display="Model 782SS" xr:uid="{A4ED1937-6251-4D7E-9B64-2B492B3B97B8}"/>
    <hyperlink ref="A41" location="'Iron Simplex Basket Strainers'!A2" display="Model 125 and 125-N" xr:uid="{99E16BF8-6388-4685-A856-331DDEEC9668}"/>
    <hyperlink ref="A42" location="'Iron Simplex Basket Strainers'!A125" display="Model 125F and 125F-N" xr:uid="{746B60CC-231E-4324-AC8B-B1C1C75F4020}"/>
    <hyperlink ref="A43" location="'Iron Simplex Basket Strainers'!A282" display="Model 155M and 155M-N" xr:uid="{BC8FF281-5FD4-4CFE-BF1A-8D80FE442F51}"/>
    <hyperlink ref="A44" location="'Iron Simplex Basket Strainers'!A407" display="Model 165 and 1650N" xr:uid="{FCA0AD3C-70E3-4192-9EB8-3E151C275949}"/>
    <hyperlink ref="A45" location="'Iron Simplex Basket Strainers'!A536" display="Model 166-DI" xr:uid="{9CBF8C02-480D-478B-BF07-16FEF63620F9}"/>
    <hyperlink ref="A48" location="'Carbon Steel Simplex Basket '!A2" display="Model 125-CS " xr:uid="{C6E073C4-9FEE-44CD-8D98-6655A8F1997F}"/>
    <hyperlink ref="A49" location="'Carbon Steel Simplex Basket '!A110" display="Model 125F-CS" xr:uid="{13E146DF-C27B-4474-BBD4-974D5632D451}"/>
    <hyperlink ref="A50" location="'Carbon Steel Simplex Basket '!A241" display="Model 126F-CS" xr:uid="{F1EC8D33-B970-4116-B70D-CE6A1DEF1CF7}"/>
    <hyperlink ref="A51" location="'Carbon Steel Simplex Basket '!A336" display="Model 185CS and 185CS-N" xr:uid="{AA6044DE-4A60-468C-A3EB-379578A1F514}"/>
    <hyperlink ref="A52" location="'Carbon Steel Simplex Basket '!A453" display="Model 186CS" xr:uid="{215B225E-1888-430C-A66A-0F0C2E74F011}"/>
    <hyperlink ref="A55" location="'Stainless Steel Simplex Basket'!A2" display="Model 125-SS" xr:uid="{AF408727-F8C2-4EB4-85EF-11FB3637329E}"/>
    <hyperlink ref="A56" location="'Stainless Steel Simplex Basket'!A102" display="Model 125F-SS" xr:uid="{250C8A99-6205-457A-B4AA-2468B754AC7D}"/>
    <hyperlink ref="A57" location="'Stainless Steel Simplex Basket'!A255" display="Model 185F-SS" xr:uid="{ED9F7795-516F-4456-9D1C-0FCF80F3631E}"/>
    <hyperlink ref="A62" location="'Duplex Basket Strainers'!A2" display="Model 791S" xr:uid="{0F49A4EE-F87E-49E3-9269-C0A148FCCFE7}"/>
    <hyperlink ref="A63" location="'Duplex Basket Strainers'!A14" display="Model 791F and 791MF" xr:uid="{04256A5E-5A40-4EDA-8430-8ADCD574B481}"/>
    <hyperlink ref="A64" location="'Duplex Basket Strainers'!A28" display="Model 691MF" xr:uid="{558602C4-599D-4A8C-9FB4-F2BD33466D7D}"/>
    <hyperlink ref="A67" location="'Duplex Basket Strainers'!A38" display="Model 792S-DH" xr:uid="{4571E1D8-A38B-4F87-BACD-FF397494AA4E}"/>
    <hyperlink ref="A68" location="'Duplex Basket Strainers'!A58" display="Model 792F-DH and 792MF-DH" xr:uid="{8839ACC7-5255-4EFC-8FA4-B9680E3934B2}"/>
    <hyperlink ref="A69" location="'Duplex Basket Strainers'!A81" display="Model 692MF-DH" xr:uid="{42062E49-35BD-4610-B597-2E0BEB662B33}"/>
    <hyperlink ref="A70" location="'Duplex Basket Strainers'!A96" display="Model 794S-DH" xr:uid="{A74A8A91-F5DF-430C-9D02-3A8CA0C77E2C}"/>
    <hyperlink ref="A71" location="'Duplex Basket Strainers'!A111" display="Model 794F-DH and 794MF-DH" xr:uid="{B3F31208-97B5-459A-B62A-70A927FEDFF3}"/>
    <hyperlink ref="A74" location="'Duplex Basket Strainers'!A38" display="Model 792S-HH" xr:uid="{FF7A3056-F327-42AC-94FF-0F9DB33FE01E}"/>
    <hyperlink ref="A75" location="'Duplex Basket Strainers'!A58" display="Model 792F-HH and 792MF-HH" xr:uid="{7BC0A4EF-32B3-48E4-8C93-0248AB149DEE}"/>
    <hyperlink ref="A76" location="'Duplex Basket Strainers'!A81" display="Model 692MF-HH" xr:uid="{5A278E67-6C77-4E5F-AEF7-EE8D167BE8C0}"/>
    <hyperlink ref="A77" location="'Duplex Basket Strainers'!A96" display="Model 794S-HH" xr:uid="{AD9BD13D-82C1-4F84-A81F-E2B13188B3C8}"/>
    <hyperlink ref="A78" location="'Duplex Basket Strainers'!A111" display="Model 794F-HH and 794MF-HH" xr:uid="{8655DBD5-72F7-4383-B168-9B691F0C4E7C}"/>
    <hyperlink ref="A83" location="'UL Fireline Strainers'!A2" display="Model 911U" xr:uid="{DA497A4E-FB73-4449-B552-AB69AEF2BD19}"/>
    <hyperlink ref="A86" location="'UL Fireline Strainers'!A15" display="Model 595" xr:uid="{190D78E9-09F5-4442-A21E-7DC239DBF36A}"/>
    <hyperlink ref="A91" location="'Suction Diffusers'!A2" display="Model 1011" xr:uid="{7961F6C6-B985-46EF-97E3-6ECAB2217542}"/>
    <hyperlink ref="A92" location="'Suction Diffusers'!A37" display="Model 1012" xr:uid="{7EFDCE70-3E37-4BBF-ADF8-870545E55569}"/>
    <hyperlink ref="A93" location="'Suction Diffusers'!A63" display="Model 1011G" xr:uid="{27A28835-9CF0-43EC-A065-832CD5182209}"/>
    <hyperlink ref="A98" location="'Triple Duty Valves'!A2" display="Model 721 and 721-N" xr:uid="{DF15AD35-D1A6-4111-B9EF-FAD159626F77}"/>
    <hyperlink ref="A99" location="'Triple Duty Valves'!A36" display="Model 722, 722G and 722-N" xr:uid="{784316D8-DAF7-4585-BAD6-F1FE05501628}"/>
    <hyperlink ref="A104" location="'Double Disc Check Valves'!A2" display="Model 71, 71-N, and 71U" xr:uid="{132D18F5-6D88-45E2-8A72-FB32C931F838}"/>
    <hyperlink ref="A105" location="'Double Disc Check Valves'!A56" display="Model 72" xr:uid="{7E7BEA7F-539B-4402-833D-A2C8C629DCD6}"/>
    <hyperlink ref="A106" location="'Double Disc Check Valves'!A128" display="Model 74 and Model 74G" xr:uid="{538AC527-5AE4-4816-8084-0E90E8FA028B}"/>
    <hyperlink ref="A109" location="'Double Disc Check Valves'!A56" display="Model 72" xr:uid="{3B982058-C8F7-4F40-8E38-2F75E607BF13}"/>
    <hyperlink ref="A110" location="'Double Disc Check Valves'!A128" display="Model 74 " xr:uid="{F7FD9428-B225-43E1-864F-572C5C62FD32}"/>
    <hyperlink ref="A113" location="'Double Disc Check Valves'!A56" display="Model 72" xr:uid="{E6E25027-AA40-4123-8BDD-9E5B3F0C4129}"/>
    <hyperlink ref="A114" location="'Double Disc Check Valves'!A128" display="Model 74 " xr:uid="{6B99AEEF-19AA-417F-8EFD-BE5F493EDDE6}"/>
    <hyperlink ref="A119" location="'Silent Check Valves'!A2" display="Model 91A, 92A, 91A-N, and 92A-N" xr:uid="{BE7AD901-B4C8-4840-A820-BAA04A2C2193}"/>
    <hyperlink ref="A120" location="'Silent Check Valves'!A32" display="Model 303" xr:uid="{5789ED59-3482-4808-A55A-FA91840AC638}"/>
    <hyperlink ref="A121" location="'Silent Check Valves'!A45" display="Model 101M" xr:uid="{F18D354F-FBE1-4D50-8C7F-9A2342524557}"/>
    <hyperlink ref="A122" location="'Silent Check Valves'!A90" display="Model 105M and 105M-N" xr:uid="{714EABBD-4CA3-457B-933F-FB637C429DE5}"/>
    <hyperlink ref="A123" location="'Silent Check Valves'!A152" display="Model 103M" xr:uid="{E9846760-B264-4948-894C-C7D9B1F3E134}"/>
    <hyperlink ref="A124" location="'Silent Check Valves'!A188" display="Model 107M" xr:uid="{B2BAC4EE-95FF-442F-8AC8-19DC8D85FB64}"/>
    <hyperlink ref="A125" location="'Silent Check Valves'!A206" display="Model 109M" xr:uid="{006385AC-86C9-4BE6-B9C3-B013086DD22E}"/>
    <hyperlink ref="A128" location="'Silent Check Valves'!A45" display="Model 101M" xr:uid="{46F6C000-25D6-45B7-AA36-959B109F4593}"/>
    <hyperlink ref="A129" location="'Silent Check Valves'!A90" display="Model 105M and 105M-N" xr:uid="{1C754542-8517-4BBD-838E-A82492EFAE62}"/>
    <hyperlink ref="A130" location="'Silent Check Valves'!A152" display="Model 103M" xr:uid="{A4B43ABF-2E36-41C9-8F3A-5F44A3E4F34A}"/>
    <hyperlink ref="A131" location="'Silent Check Valves'!A188" display="Model 107M" xr:uid="{3CD48E4C-0317-4364-8E1D-EC684770D307}"/>
    <hyperlink ref="A132" location="'Silent Check Valves'!A206" display="Model 109M" xr:uid="{0B25D943-4E6D-4FA6-8FBE-08103F408086}"/>
    <hyperlink ref="A135" location="'Silent Check Valves'!A45" display="Model 101M" xr:uid="{45C5D3B6-2866-4123-A0EB-25F19FF8E2DF}"/>
    <hyperlink ref="A136" location="'Silent Check Valves'!A90" display="Model 105M and 105M-N" xr:uid="{9EFB1C1B-B73D-4E38-88E3-2B01A5D7332F}"/>
    <hyperlink ref="A137" location="'Silent Check Valves'!A152" display="Model 103M" xr:uid="{3A987A4C-8D81-4CBA-B7A6-54B9D4CCFD04}"/>
    <hyperlink ref="A138" location="'Silent Check Valves'!A188" display="Model 107M" xr:uid="{083D8D36-5E60-48DF-896C-ED74B19640B1}"/>
    <hyperlink ref="A143" location="'CHEXTER Check Valv'!A2" display="Model 1600D" xr:uid="{A182C635-F634-40DF-ACE5-86AB73EB9A84}"/>
    <hyperlink ref="A144" location="'CHEXTER Check Valv'!A78" display="Model 1602D" xr:uid="{8807FE3A-4F6C-4982-967F-02166750A8DF}"/>
    <hyperlink ref="A147" location="'CHEXTER Check Valv'!A118" display="Model 1601A" xr:uid="{4CA19957-2656-4AA3-9DAC-1CCF3A019026}"/>
    <hyperlink ref="A148" location="'CHEXTER Check Valv'!A182" display="Model 1601AC" xr:uid="{A8563BC6-3B2B-4855-8709-E32ED1C1F63A}"/>
    <hyperlink ref="A149" location="'CHEXTER Check Valv'!A246" display="Model 1603AC" xr:uid="{9A64E9B8-6995-48D5-A343-9600F117670E}"/>
    <hyperlink ref="A150" location="'CHEXTER Check Valv'!A310" display="Model 1605A" xr:uid="{013CA19D-CFA6-4B98-B868-80F704733FFC}"/>
    <hyperlink ref="A151" location="'CHEXTER Check Valv'!A362" display="Model 1605AC" xr:uid="{86C8668F-BC0F-49A9-BDE1-A34A17E95BE6}"/>
    <hyperlink ref="A154" location="'CHEXTER Check Valv'!A425" display="Model 1601C" xr:uid="{85EB7C3A-8515-406C-95CD-41DD2FC6A22B}"/>
    <hyperlink ref="A155" location="'CHEXTER Check Valv'!A489" display="Model 1603C" xr:uid="{D1920644-6972-4C50-92A9-9AA87E6380CA}"/>
    <hyperlink ref="A160" location="'Butterfly Valves'!A2" display="Model 88" xr:uid="{399E9DDD-7A45-4787-B571-A25B25B8B140}"/>
    <hyperlink ref="A163" location="'Butterfly Valves'!A32" display="Model 90" xr:uid="{B1AE6421-D427-4054-94CF-543C4F1FC39E}"/>
    <hyperlink ref="A2" location="Index!A1" display="Index" xr:uid="{7B1C7EA6-03EC-4AB6-855C-803E61A10CDE}"/>
    <hyperlink ref="A166" location="'Butterfly Valves'!A58" display="Model 94" xr:uid="{27553EA2-2953-4FD2-84D6-BFCD5A8A68C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314"/>
  <sheetViews>
    <sheetView showGridLines="0" zoomScale="90" zoomScaleNormal="90" zoomScalePageLayoutView="150" workbookViewId="0">
      <selection activeCell="B1" sqref="B1"/>
    </sheetView>
  </sheetViews>
  <sheetFormatPr defaultColWidth="9.28515625" defaultRowHeight="12.75" customHeight="1" x14ac:dyDescent="0.2"/>
  <cols>
    <col min="1" max="1" width="24.85546875" style="15" customWidth="1"/>
    <col min="2" max="2" width="29" style="15" customWidth="1"/>
    <col min="3" max="3" width="16.42578125" style="14" customWidth="1"/>
    <col min="4" max="4" width="14.42578125" style="14" customWidth="1"/>
    <col min="5" max="5" width="12.42578125" style="16" customWidth="1"/>
    <col min="6" max="6" width="13.42578125" style="17" customWidth="1"/>
    <col min="7" max="7" width="13.42578125" style="14" bestFit="1" customWidth="1"/>
    <col min="8" max="8" width="9.28515625" style="19"/>
    <col min="9" max="9" width="15.42578125" style="19" customWidth="1"/>
    <col min="10" max="11" width="12.42578125" style="20" customWidth="1"/>
    <col min="12" max="12" width="10.140625" style="1" bestFit="1" customWidth="1"/>
    <col min="13" max="13" width="10" style="1" bestFit="1" customWidth="1"/>
    <col min="14" max="14" width="9.28515625" style="1"/>
    <col min="15" max="15" width="14.140625" style="1" bestFit="1" customWidth="1"/>
    <col min="16" max="19" width="9.28515625" style="1"/>
    <col min="20" max="20" width="9.28515625" style="195"/>
    <col min="21" max="16384" width="9.28515625" style="1"/>
  </cols>
  <sheetData>
    <row r="1" spans="1:20" ht="12.75" customHeight="1" x14ac:dyDescent="0.25">
      <c r="A1" s="201" t="s">
        <v>3074</v>
      </c>
      <c r="B1" s="2"/>
      <c r="C1" s="3"/>
      <c r="D1" s="4"/>
      <c r="E1" s="5"/>
      <c r="F1" s="6"/>
      <c r="G1" s="4"/>
    </row>
    <row r="2" spans="1:20" ht="15.75" x14ac:dyDescent="0.2">
      <c r="A2" s="61" t="s">
        <v>28</v>
      </c>
      <c r="B2" s="61" t="s">
        <v>29</v>
      </c>
      <c r="D2" s="3"/>
      <c r="E2" s="8"/>
      <c r="F2" s="9"/>
      <c r="G2" s="10"/>
      <c r="K2" s="1"/>
    </row>
    <row r="3" spans="1:20" ht="15.75" x14ac:dyDescent="0.2">
      <c r="A3" s="48" t="s">
        <v>30</v>
      </c>
      <c r="B3" s="11"/>
      <c r="C3" s="4"/>
      <c r="D3" s="4"/>
      <c r="E3" s="5"/>
      <c r="F3" s="9"/>
      <c r="G3" s="4"/>
      <c r="K3" s="1"/>
    </row>
    <row r="4" spans="1:20" ht="12.75" customHeight="1" x14ac:dyDescent="0.2">
      <c r="A4" s="25" t="s">
        <v>31</v>
      </c>
      <c r="B4" s="28" t="s">
        <v>32</v>
      </c>
      <c r="C4" s="29" t="s">
        <v>33</v>
      </c>
      <c r="D4" s="22"/>
      <c r="E4" s="22" t="s">
        <v>34</v>
      </c>
      <c r="F4" s="22"/>
      <c r="G4" s="23" t="s">
        <v>35</v>
      </c>
      <c r="H4" s="23"/>
      <c r="I4" s="42" t="s">
        <v>36</v>
      </c>
      <c r="J4" s="24" t="s">
        <v>37</v>
      </c>
      <c r="K4" s="1"/>
      <c r="T4" s="1"/>
    </row>
    <row r="5" spans="1:20" ht="12.75" customHeight="1" x14ac:dyDescent="0.2">
      <c r="A5" s="32"/>
      <c r="B5" s="32"/>
      <c r="C5" s="33" t="s">
        <v>38</v>
      </c>
      <c r="D5" s="33" t="s">
        <v>39</v>
      </c>
      <c r="E5" s="33" t="s">
        <v>40</v>
      </c>
      <c r="F5" s="33" t="s">
        <v>41</v>
      </c>
      <c r="G5" s="33" t="s">
        <v>42</v>
      </c>
      <c r="H5" s="39" t="s">
        <v>43</v>
      </c>
      <c r="I5" s="33"/>
      <c r="J5" s="41"/>
      <c r="K5" s="1"/>
      <c r="T5" s="1"/>
    </row>
    <row r="6" spans="1:20" ht="12.75" customHeight="1" x14ac:dyDescent="0.2">
      <c r="A6" s="26" t="s">
        <v>44</v>
      </c>
      <c r="B6" s="26" t="s">
        <v>45</v>
      </c>
      <c r="C6" s="30" t="s">
        <v>46</v>
      </c>
      <c r="D6" s="35" t="s">
        <v>47</v>
      </c>
      <c r="E6" s="63">
        <v>0.25</v>
      </c>
      <c r="F6" s="37">
        <v>6</v>
      </c>
      <c r="G6" s="35">
        <v>1.3</v>
      </c>
      <c r="H6" s="40">
        <v>0.6</v>
      </c>
      <c r="I6" s="38" t="s">
        <v>48</v>
      </c>
      <c r="J6" s="34">
        <f>_xlfn.XLOOKUP(I6,Index!$A:$A,Index!$B:$B)</f>
        <v>55.23</v>
      </c>
      <c r="K6" s="126"/>
      <c r="M6" s="126"/>
      <c r="N6" s="126"/>
      <c r="R6" s="126"/>
      <c r="T6" s="1"/>
    </row>
    <row r="7" spans="1:20" ht="12" x14ac:dyDescent="0.2">
      <c r="A7" s="26"/>
      <c r="B7" s="26"/>
      <c r="C7" s="30"/>
      <c r="D7" s="35" t="s">
        <v>49</v>
      </c>
      <c r="E7" s="63">
        <v>0.25</v>
      </c>
      <c r="F7" s="37">
        <v>6</v>
      </c>
      <c r="G7" s="35">
        <v>1.3</v>
      </c>
      <c r="H7" s="40">
        <v>0.6</v>
      </c>
      <c r="I7" s="38" t="s">
        <v>50</v>
      </c>
      <c r="J7" s="34">
        <f>_xlfn.XLOOKUP(I7,Index!$A:$A,Index!$B:$B)</f>
        <v>57.88</v>
      </c>
      <c r="K7" s="1"/>
      <c r="R7" s="126"/>
      <c r="T7" s="1"/>
    </row>
    <row r="8" spans="1:20" ht="12" x14ac:dyDescent="0.2">
      <c r="A8" s="26"/>
      <c r="B8" s="26"/>
      <c r="C8" s="30"/>
      <c r="D8" s="35" t="s">
        <v>51</v>
      </c>
      <c r="E8" s="63">
        <v>0.25</v>
      </c>
      <c r="F8" s="37">
        <v>6</v>
      </c>
      <c r="G8" s="35">
        <v>1.3</v>
      </c>
      <c r="H8" s="40">
        <v>0.6</v>
      </c>
      <c r="I8" s="38" t="s">
        <v>52</v>
      </c>
      <c r="J8" s="34">
        <f>_xlfn.XLOOKUP(I8,Index!$A:$A,Index!$B:$B)</f>
        <v>57.88</v>
      </c>
      <c r="K8" s="1"/>
      <c r="R8" s="126"/>
      <c r="T8" s="1"/>
    </row>
    <row r="9" spans="1:20" ht="12.75" customHeight="1" x14ac:dyDescent="0.2">
      <c r="A9" s="26"/>
      <c r="B9" s="26"/>
      <c r="C9" s="30"/>
      <c r="D9" s="35" t="s">
        <v>47</v>
      </c>
      <c r="E9" s="63">
        <v>0.375</v>
      </c>
      <c r="F9" s="37">
        <v>10</v>
      </c>
      <c r="G9" s="35">
        <v>1.3</v>
      </c>
      <c r="H9" s="40">
        <v>0.6</v>
      </c>
      <c r="I9" s="38" t="s">
        <v>53</v>
      </c>
      <c r="J9" s="34">
        <f>_xlfn.XLOOKUP(I9,Index!$A:$A,Index!$B:$B)</f>
        <v>55.23</v>
      </c>
      <c r="K9" s="1"/>
      <c r="M9" s="126"/>
      <c r="N9" s="126"/>
      <c r="R9" s="126"/>
      <c r="T9" s="1"/>
    </row>
    <row r="10" spans="1:20" ht="12.75" customHeight="1" x14ac:dyDescent="0.2">
      <c r="A10" s="26"/>
      <c r="B10" s="26"/>
      <c r="C10" s="30"/>
      <c r="D10" s="35" t="s">
        <v>49</v>
      </c>
      <c r="E10" s="63">
        <v>0.375</v>
      </c>
      <c r="F10" s="37">
        <v>10</v>
      </c>
      <c r="G10" s="35">
        <v>1.3</v>
      </c>
      <c r="H10" s="40">
        <v>0.6</v>
      </c>
      <c r="I10" s="38" t="s">
        <v>54</v>
      </c>
      <c r="J10" s="34">
        <f>_xlfn.XLOOKUP(I10,Index!$A:$A,Index!$B:$B)</f>
        <v>57.88</v>
      </c>
      <c r="K10" s="1"/>
      <c r="P10" s="126"/>
      <c r="Q10" s="195"/>
      <c r="R10" s="126"/>
      <c r="T10" s="1"/>
    </row>
    <row r="11" spans="1:20" ht="12.75" customHeight="1" x14ac:dyDescent="0.2">
      <c r="A11" s="26"/>
      <c r="B11" s="26"/>
      <c r="C11" s="30"/>
      <c r="D11" s="35" t="s">
        <v>51</v>
      </c>
      <c r="E11" s="63">
        <v>0.375</v>
      </c>
      <c r="F11" s="37">
        <v>10</v>
      </c>
      <c r="G11" s="35">
        <v>1.3</v>
      </c>
      <c r="H11" s="40">
        <v>0.6</v>
      </c>
      <c r="I11" s="38" t="s">
        <v>55</v>
      </c>
      <c r="J11" s="34">
        <f>_xlfn.XLOOKUP(I11,Index!$A:$A,Index!$B:$B)</f>
        <v>57.88</v>
      </c>
      <c r="K11" s="1"/>
      <c r="P11" s="126"/>
      <c r="Q11" s="195"/>
      <c r="R11" s="126"/>
      <c r="T11" s="1"/>
    </row>
    <row r="12" spans="1:20" ht="12.75" customHeight="1" x14ac:dyDescent="0.2">
      <c r="A12" s="26"/>
      <c r="B12" s="26"/>
      <c r="C12" s="30"/>
      <c r="D12" s="35" t="s">
        <v>47</v>
      </c>
      <c r="E12" s="63">
        <v>0.5</v>
      </c>
      <c r="F12" s="37">
        <v>15</v>
      </c>
      <c r="G12" s="35">
        <v>1.8</v>
      </c>
      <c r="H12" s="40">
        <v>0.8</v>
      </c>
      <c r="I12" s="38" t="s">
        <v>56</v>
      </c>
      <c r="J12" s="34">
        <f>_xlfn.XLOOKUP(I12,Index!$A:$A,Index!$B:$B)</f>
        <v>55.23</v>
      </c>
      <c r="K12" s="1"/>
      <c r="M12" s="126"/>
      <c r="N12" s="126"/>
      <c r="P12" s="126"/>
      <c r="Q12" s="195"/>
      <c r="R12" s="126"/>
      <c r="T12" s="1"/>
    </row>
    <row r="13" spans="1:20" ht="12.75" customHeight="1" x14ac:dyDescent="0.2">
      <c r="A13" s="26"/>
      <c r="B13" s="26"/>
      <c r="C13" s="30"/>
      <c r="D13" s="35" t="s">
        <v>49</v>
      </c>
      <c r="E13" s="63">
        <v>0.5</v>
      </c>
      <c r="F13" s="37">
        <v>15</v>
      </c>
      <c r="G13" s="35">
        <v>1.8</v>
      </c>
      <c r="H13" s="40">
        <v>0.8</v>
      </c>
      <c r="I13" s="38" t="s">
        <v>57</v>
      </c>
      <c r="J13" s="34">
        <f>_xlfn.XLOOKUP(I13,Index!$A:$A,Index!$B:$B)</f>
        <v>57.88</v>
      </c>
      <c r="K13" s="1"/>
      <c r="P13" s="126"/>
      <c r="Q13" s="195"/>
      <c r="R13" s="126"/>
      <c r="T13" s="1"/>
    </row>
    <row r="14" spans="1:20" ht="12.75" customHeight="1" x14ac:dyDescent="0.2">
      <c r="A14" s="26"/>
      <c r="B14" s="26"/>
      <c r="C14" s="30"/>
      <c r="D14" s="35" t="s">
        <v>51</v>
      </c>
      <c r="E14" s="63">
        <v>0.5</v>
      </c>
      <c r="F14" s="37">
        <v>15</v>
      </c>
      <c r="G14" s="35">
        <v>1.8</v>
      </c>
      <c r="H14" s="40">
        <v>0.8</v>
      </c>
      <c r="I14" s="38" t="s">
        <v>58</v>
      </c>
      <c r="J14" s="34">
        <f>_xlfn.XLOOKUP(I14,Index!$A:$A,Index!$B:$B)</f>
        <v>57.88</v>
      </c>
      <c r="K14" s="1"/>
      <c r="P14" s="126"/>
      <c r="Q14" s="195"/>
      <c r="R14" s="126"/>
      <c r="T14" s="1"/>
    </row>
    <row r="15" spans="1:20" ht="12.75" customHeight="1" x14ac:dyDescent="0.2">
      <c r="A15" s="26"/>
      <c r="B15" s="26"/>
      <c r="C15" s="30"/>
      <c r="D15" s="35" t="s">
        <v>47</v>
      </c>
      <c r="E15" s="63">
        <v>0.75</v>
      </c>
      <c r="F15" s="37">
        <v>20</v>
      </c>
      <c r="G15" s="35">
        <v>2.8</v>
      </c>
      <c r="H15" s="40">
        <v>1.2</v>
      </c>
      <c r="I15" s="38" t="s">
        <v>59</v>
      </c>
      <c r="J15" s="34">
        <f>_xlfn.XLOOKUP(I15,Index!$A:$A,Index!$B:$B)</f>
        <v>64.02</v>
      </c>
      <c r="K15" s="1"/>
      <c r="M15" s="126"/>
      <c r="N15" s="126"/>
      <c r="P15" s="126"/>
      <c r="Q15" s="195"/>
      <c r="R15" s="126"/>
      <c r="T15" s="1"/>
    </row>
    <row r="16" spans="1:20" ht="12.75" customHeight="1" x14ac:dyDescent="0.2">
      <c r="A16" s="26"/>
      <c r="B16" s="26"/>
      <c r="C16" s="30"/>
      <c r="D16" s="35" t="s">
        <v>49</v>
      </c>
      <c r="E16" s="63">
        <v>0.75</v>
      </c>
      <c r="F16" s="37">
        <v>20</v>
      </c>
      <c r="G16" s="35">
        <v>2.8</v>
      </c>
      <c r="H16" s="40">
        <v>1.2</v>
      </c>
      <c r="I16" s="38" t="s">
        <v>60</v>
      </c>
      <c r="J16" s="34">
        <f>_xlfn.XLOOKUP(I16,Index!$A:$A,Index!$B:$B)</f>
        <v>67.5</v>
      </c>
      <c r="K16" s="1"/>
      <c r="P16" s="126"/>
      <c r="Q16" s="195"/>
      <c r="R16" s="126"/>
      <c r="T16" s="1"/>
    </row>
    <row r="17" spans="1:20" ht="12.75" customHeight="1" x14ac:dyDescent="0.2">
      <c r="A17" s="26"/>
      <c r="B17" s="26"/>
      <c r="C17" s="30"/>
      <c r="D17" s="35" t="s">
        <v>51</v>
      </c>
      <c r="E17" s="63">
        <v>0.75</v>
      </c>
      <c r="F17" s="37">
        <v>20</v>
      </c>
      <c r="G17" s="35">
        <v>2.8</v>
      </c>
      <c r="H17" s="40">
        <v>1.2</v>
      </c>
      <c r="I17" s="38" t="s">
        <v>61</v>
      </c>
      <c r="J17" s="34">
        <f>_xlfn.XLOOKUP(I17,Index!$A:$A,Index!$B:$B)</f>
        <v>67.5</v>
      </c>
      <c r="K17" s="1"/>
      <c r="P17" s="126"/>
      <c r="Q17" s="195"/>
      <c r="R17" s="126"/>
      <c r="T17" s="1"/>
    </row>
    <row r="18" spans="1:20" ht="12.75" customHeight="1" x14ac:dyDescent="0.2">
      <c r="A18" s="26"/>
      <c r="B18" s="26"/>
      <c r="C18" s="30"/>
      <c r="D18" s="35" t="s">
        <v>47</v>
      </c>
      <c r="E18" s="36">
        <v>1</v>
      </c>
      <c r="F18" s="37">
        <v>25</v>
      </c>
      <c r="G18" s="35">
        <v>4</v>
      </c>
      <c r="H18" s="40">
        <v>2</v>
      </c>
      <c r="I18" s="38" t="s">
        <v>62</v>
      </c>
      <c r="J18" s="34">
        <f>_xlfn.XLOOKUP(I18,Index!$A:$A,Index!$B:$B)</f>
        <v>83.31</v>
      </c>
      <c r="K18" s="126"/>
      <c r="M18" s="126"/>
      <c r="N18" s="126"/>
      <c r="P18" s="126"/>
      <c r="Q18" s="195"/>
      <c r="R18" s="126"/>
      <c r="T18" s="1"/>
    </row>
    <row r="19" spans="1:20" ht="12.75" customHeight="1" x14ac:dyDescent="0.2">
      <c r="A19" s="26"/>
      <c r="B19" s="26"/>
      <c r="C19" s="30"/>
      <c r="D19" s="35" t="s">
        <v>49</v>
      </c>
      <c r="E19" s="36">
        <v>1</v>
      </c>
      <c r="F19" s="37">
        <v>25</v>
      </c>
      <c r="G19" s="35">
        <v>4</v>
      </c>
      <c r="H19" s="40">
        <v>2</v>
      </c>
      <c r="I19" s="38" t="s">
        <v>63</v>
      </c>
      <c r="J19" s="34">
        <f>_xlfn.XLOOKUP(I19,Index!$A:$A,Index!$B:$B)</f>
        <v>87.69</v>
      </c>
      <c r="K19" s="1"/>
      <c r="P19" s="126"/>
      <c r="Q19" s="195"/>
      <c r="R19" s="126"/>
      <c r="T19" s="1"/>
    </row>
    <row r="20" spans="1:20" ht="12.75" customHeight="1" x14ac:dyDescent="0.2">
      <c r="A20" s="26"/>
      <c r="B20" s="26"/>
      <c r="C20" s="30"/>
      <c r="D20" s="35" t="s">
        <v>51</v>
      </c>
      <c r="E20" s="36">
        <v>1</v>
      </c>
      <c r="F20" s="37">
        <v>25</v>
      </c>
      <c r="G20" s="35">
        <v>4</v>
      </c>
      <c r="H20" s="40">
        <v>2</v>
      </c>
      <c r="I20" s="38" t="s">
        <v>64</v>
      </c>
      <c r="J20" s="34">
        <f>_xlfn.XLOOKUP(I20,Index!$A:$A,Index!$B:$B)</f>
        <v>87.69</v>
      </c>
      <c r="K20" s="1"/>
      <c r="P20" s="126"/>
      <c r="Q20" s="195"/>
      <c r="R20" s="126"/>
      <c r="T20" s="1"/>
    </row>
    <row r="21" spans="1:20" ht="12.75" customHeight="1" x14ac:dyDescent="0.2">
      <c r="A21" s="26"/>
      <c r="B21" s="26"/>
      <c r="C21" s="30"/>
      <c r="D21" s="35" t="s">
        <v>47</v>
      </c>
      <c r="E21" s="63">
        <v>1.25</v>
      </c>
      <c r="F21" s="37">
        <v>32</v>
      </c>
      <c r="G21" s="35">
        <v>6.3</v>
      </c>
      <c r="H21" s="40">
        <v>3</v>
      </c>
      <c r="I21" s="38" t="s">
        <v>65</v>
      </c>
      <c r="J21" s="34">
        <f>_xlfn.XLOOKUP(I21,Index!$A:$A,Index!$B:$B)</f>
        <v>117.07</v>
      </c>
      <c r="K21" s="1"/>
      <c r="M21" s="126"/>
      <c r="N21" s="126"/>
      <c r="P21" s="126"/>
      <c r="Q21" s="195"/>
      <c r="R21" s="126"/>
      <c r="T21" s="1"/>
    </row>
    <row r="22" spans="1:20" ht="12.75" customHeight="1" x14ac:dyDescent="0.2">
      <c r="A22" s="26"/>
      <c r="B22" s="26"/>
      <c r="C22" s="30"/>
      <c r="D22" s="35" t="s">
        <v>49</v>
      </c>
      <c r="E22" s="63">
        <v>1.25</v>
      </c>
      <c r="F22" s="37">
        <v>32</v>
      </c>
      <c r="G22" s="35">
        <v>6.3</v>
      </c>
      <c r="H22" s="40">
        <v>3</v>
      </c>
      <c r="I22" s="38" t="s">
        <v>66</v>
      </c>
      <c r="J22" s="34">
        <f>_xlfn.XLOOKUP(I22,Index!$A:$A,Index!$B:$B)</f>
        <v>122.31</v>
      </c>
      <c r="K22" s="1"/>
      <c r="P22" s="126"/>
      <c r="Q22" s="195"/>
      <c r="R22" s="126"/>
      <c r="T22" s="1"/>
    </row>
    <row r="23" spans="1:20" ht="12.75" customHeight="1" x14ac:dyDescent="0.2">
      <c r="A23" s="26"/>
      <c r="B23" s="26"/>
      <c r="C23" s="30"/>
      <c r="D23" s="35" t="s">
        <v>51</v>
      </c>
      <c r="E23" s="63">
        <v>1.25</v>
      </c>
      <c r="F23" s="37">
        <v>32</v>
      </c>
      <c r="G23" s="35">
        <v>6.3</v>
      </c>
      <c r="H23" s="40">
        <v>3</v>
      </c>
      <c r="I23" s="38" t="s">
        <v>67</v>
      </c>
      <c r="J23" s="34">
        <f>_xlfn.XLOOKUP(I23,Index!$A:$A,Index!$B:$B)</f>
        <v>122.31</v>
      </c>
      <c r="K23" s="1"/>
      <c r="P23" s="126"/>
      <c r="Q23" s="195"/>
      <c r="R23" s="126"/>
      <c r="T23" s="1"/>
    </row>
    <row r="24" spans="1:20" ht="12.75" customHeight="1" x14ac:dyDescent="0.2">
      <c r="A24" s="26"/>
      <c r="B24" s="26"/>
      <c r="C24" s="30"/>
      <c r="D24" s="35" t="s">
        <v>47</v>
      </c>
      <c r="E24" s="63">
        <v>1.5</v>
      </c>
      <c r="F24" s="37">
        <v>40</v>
      </c>
      <c r="G24" s="35">
        <v>10.5</v>
      </c>
      <c r="H24" s="40">
        <v>5</v>
      </c>
      <c r="I24" s="38" t="s">
        <v>68</v>
      </c>
      <c r="J24" s="34">
        <f>_xlfn.XLOOKUP(I24,Index!$A:$A,Index!$B:$B)</f>
        <v>158.72999999999999</v>
      </c>
      <c r="K24" s="126"/>
      <c r="M24" s="126"/>
      <c r="N24" s="126"/>
      <c r="P24" s="126"/>
      <c r="Q24" s="195"/>
      <c r="R24" s="126"/>
      <c r="T24" s="1"/>
    </row>
    <row r="25" spans="1:20" ht="12.75" customHeight="1" x14ac:dyDescent="0.2">
      <c r="A25" s="26"/>
      <c r="B25" s="26"/>
      <c r="C25" s="30"/>
      <c r="D25" s="35" t="s">
        <v>49</v>
      </c>
      <c r="E25" s="63">
        <v>1.5</v>
      </c>
      <c r="F25" s="37">
        <v>40</v>
      </c>
      <c r="G25" s="35">
        <v>10.5</v>
      </c>
      <c r="H25" s="40">
        <v>5</v>
      </c>
      <c r="I25" s="38" t="s">
        <v>69</v>
      </c>
      <c r="J25" s="34">
        <f>_xlfn.XLOOKUP(I25,Index!$A:$A,Index!$B:$B)</f>
        <v>167.04</v>
      </c>
      <c r="K25" s="126"/>
      <c r="P25" s="126"/>
      <c r="Q25" s="195"/>
      <c r="R25" s="126"/>
      <c r="T25" s="1"/>
    </row>
    <row r="26" spans="1:20" ht="12.75" customHeight="1" x14ac:dyDescent="0.2">
      <c r="A26" s="26"/>
      <c r="B26" s="26"/>
      <c r="C26" s="30"/>
      <c r="D26" s="35" t="s">
        <v>51</v>
      </c>
      <c r="E26" s="63">
        <v>1.5</v>
      </c>
      <c r="F26" s="37">
        <v>40</v>
      </c>
      <c r="G26" s="35">
        <v>10.5</v>
      </c>
      <c r="H26" s="40">
        <v>5</v>
      </c>
      <c r="I26" s="38" t="s">
        <v>70</v>
      </c>
      <c r="J26" s="34">
        <f>_xlfn.XLOOKUP(I26,Index!$A:$A,Index!$B:$B)</f>
        <v>167.04</v>
      </c>
      <c r="K26" s="126"/>
      <c r="P26" s="126"/>
      <c r="Q26" s="195"/>
      <c r="R26" s="126"/>
      <c r="T26" s="1"/>
    </row>
    <row r="27" spans="1:20" ht="12.75" customHeight="1" x14ac:dyDescent="0.2">
      <c r="A27" s="26"/>
      <c r="B27" s="26"/>
      <c r="C27" s="30"/>
      <c r="D27" s="35" t="s">
        <v>47</v>
      </c>
      <c r="E27" s="36">
        <v>2</v>
      </c>
      <c r="F27" s="37">
        <v>50</v>
      </c>
      <c r="G27" s="35">
        <v>15</v>
      </c>
      <c r="H27" s="40">
        <v>7</v>
      </c>
      <c r="I27" s="38" t="s">
        <v>71</v>
      </c>
      <c r="J27" s="34">
        <f>_xlfn.XLOOKUP(I27,Index!$A:$A,Index!$B:$B)</f>
        <v>238.49</v>
      </c>
      <c r="K27" s="126"/>
      <c r="M27" s="126"/>
      <c r="N27" s="126"/>
      <c r="P27" s="126"/>
      <c r="Q27" s="195"/>
      <c r="R27" s="126"/>
      <c r="T27" s="1"/>
    </row>
    <row r="28" spans="1:20" ht="12.75" customHeight="1" x14ac:dyDescent="0.2">
      <c r="A28" s="26"/>
      <c r="B28" s="26"/>
      <c r="C28" s="30"/>
      <c r="D28" s="35" t="s">
        <v>49</v>
      </c>
      <c r="E28" s="36">
        <v>2</v>
      </c>
      <c r="F28" s="37">
        <v>50</v>
      </c>
      <c r="G28" s="35">
        <v>15</v>
      </c>
      <c r="H28" s="40">
        <v>7</v>
      </c>
      <c r="I28" s="38" t="s">
        <v>72</v>
      </c>
      <c r="J28" s="34">
        <f>_xlfn.XLOOKUP(I28,Index!$A:$A,Index!$B:$B)</f>
        <v>249.92</v>
      </c>
      <c r="K28" s="1"/>
      <c r="P28" s="126"/>
      <c r="Q28" s="195"/>
      <c r="R28" s="126"/>
      <c r="T28" s="1"/>
    </row>
    <row r="29" spans="1:20" ht="12.75" customHeight="1" x14ac:dyDescent="0.2">
      <c r="A29" s="26"/>
      <c r="B29" s="26"/>
      <c r="C29" s="30"/>
      <c r="D29" s="35" t="s">
        <v>51</v>
      </c>
      <c r="E29" s="36">
        <v>2</v>
      </c>
      <c r="F29" s="37">
        <v>50</v>
      </c>
      <c r="G29" s="35">
        <v>15</v>
      </c>
      <c r="H29" s="40">
        <v>7</v>
      </c>
      <c r="I29" s="38" t="s">
        <v>73</v>
      </c>
      <c r="J29" s="34">
        <f>_xlfn.XLOOKUP(I29,Index!$A:$A,Index!$B:$B)</f>
        <v>249.92</v>
      </c>
      <c r="K29" s="1"/>
      <c r="P29" s="126"/>
      <c r="Q29" s="195"/>
      <c r="R29" s="126"/>
      <c r="T29" s="1"/>
    </row>
    <row r="30" spans="1:20" ht="12.75" customHeight="1" x14ac:dyDescent="0.2">
      <c r="A30" s="26"/>
      <c r="B30" s="26"/>
      <c r="C30" s="30"/>
      <c r="D30" s="35" t="s">
        <v>47</v>
      </c>
      <c r="E30" s="63">
        <v>2.5</v>
      </c>
      <c r="F30" s="37">
        <v>65</v>
      </c>
      <c r="G30" s="35">
        <v>25</v>
      </c>
      <c r="H30" s="40">
        <v>11</v>
      </c>
      <c r="I30" s="38" t="s">
        <v>74</v>
      </c>
      <c r="J30" s="34">
        <f>_xlfn.XLOOKUP(I30,Index!$A:$A,Index!$B:$B)</f>
        <v>467.37</v>
      </c>
      <c r="K30" s="1"/>
      <c r="M30" s="126"/>
      <c r="N30" s="126"/>
      <c r="P30" s="126"/>
      <c r="Q30" s="195"/>
      <c r="R30" s="126"/>
      <c r="T30" s="1"/>
    </row>
    <row r="31" spans="1:20" ht="12.75" customHeight="1" x14ac:dyDescent="0.2">
      <c r="A31" s="26"/>
      <c r="B31" s="26"/>
      <c r="C31" s="30"/>
      <c r="D31" s="35" t="s">
        <v>49</v>
      </c>
      <c r="E31" s="63">
        <v>2.5</v>
      </c>
      <c r="F31" s="37">
        <v>65</v>
      </c>
      <c r="G31" s="35">
        <v>25</v>
      </c>
      <c r="H31" s="40">
        <v>11</v>
      </c>
      <c r="I31" s="38" t="s">
        <v>75</v>
      </c>
      <c r="J31" s="34">
        <f>_xlfn.XLOOKUP(I31,Index!$A:$A,Index!$B:$B)</f>
        <v>491.05</v>
      </c>
      <c r="K31" s="1"/>
      <c r="P31" s="126"/>
      <c r="Q31" s="195"/>
      <c r="R31" s="126"/>
      <c r="T31" s="1"/>
    </row>
    <row r="32" spans="1:20" ht="12.75" customHeight="1" x14ac:dyDescent="0.2">
      <c r="A32" s="26"/>
      <c r="B32" s="26"/>
      <c r="C32" s="30"/>
      <c r="D32" s="35" t="s">
        <v>51</v>
      </c>
      <c r="E32" s="63">
        <v>2.5</v>
      </c>
      <c r="F32" s="37">
        <v>65</v>
      </c>
      <c r="G32" s="35">
        <v>25</v>
      </c>
      <c r="H32" s="40">
        <v>11</v>
      </c>
      <c r="I32" s="38" t="s">
        <v>76</v>
      </c>
      <c r="J32" s="34">
        <f>_xlfn.XLOOKUP(I32,Index!$A:$A,Index!$B:$B)</f>
        <v>491.05</v>
      </c>
      <c r="K32" s="1"/>
      <c r="P32" s="126"/>
      <c r="Q32" s="195"/>
      <c r="R32" s="126"/>
      <c r="T32" s="1"/>
    </row>
    <row r="33" spans="1:20" ht="12.75" customHeight="1" x14ac:dyDescent="0.2">
      <c r="A33" s="26"/>
      <c r="B33" s="26"/>
      <c r="C33" s="30"/>
      <c r="D33" s="35" t="s">
        <v>47</v>
      </c>
      <c r="E33" s="36">
        <v>3</v>
      </c>
      <c r="F33" s="37">
        <v>80</v>
      </c>
      <c r="G33" s="35">
        <v>36</v>
      </c>
      <c r="H33" s="40">
        <v>16</v>
      </c>
      <c r="I33" s="38" t="s">
        <v>77</v>
      </c>
      <c r="J33" s="34">
        <f>_xlfn.XLOOKUP(I33,Index!$A:$A,Index!$B:$B)</f>
        <v>672.55</v>
      </c>
      <c r="K33" s="1"/>
      <c r="M33" s="126"/>
      <c r="N33" s="126"/>
      <c r="P33" s="126"/>
      <c r="Q33" s="195"/>
      <c r="R33" s="126"/>
      <c r="T33" s="1"/>
    </row>
    <row r="34" spans="1:20" ht="12.75" customHeight="1" x14ac:dyDescent="0.2">
      <c r="A34" s="26"/>
      <c r="B34" s="26"/>
      <c r="C34" s="30"/>
      <c r="D34" s="35" t="s">
        <v>49</v>
      </c>
      <c r="E34" s="36">
        <v>3</v>
      </c>
      <c r="F34" s="37">
        <v>80</v>
      </c>
      <c r="G34" s="35">
        <v>36</v>
      </c>
      <c r="H34" s="40">
        <v>16</v>
      </c>
      <c r="I34" s="38" t="s">
        <v>78</v>
      </c>
      <c r="J34" s="34">
        <f>_xlfn.XLOOKUP(I34,Index!$A:$A,Index!$B:$B)</f>
        <v>705.86</v>
      </c>
      <c r="K34" s="1"/>
      <c r="P34" s="126"/>
      <c r="Q34" s="195"/>
      <c r="R34" s="126"/>
      <c r="T34" s="1"/>
    </row>
    <row r="35" spans="1:20" ht="12.75" customHeight="1" x14ac:dyDescent="0.2">
      <c r="A35" s="26"/>
      <c r="B35" s="26"/>
      <c r="C35" s="30"/>
      <c r="D35" s="35" t="s">
        <v>51</v>
      </c>
      <c r="E35" s="36">
        <v>3</v>
      </c>
      <c r="F35" s="37">
        <v>80</v>
      </c>
      <c r="G35" s="35">
        <v>36</v>
      </c>
      <c r="H35" s="40">
        <v>16</v>
      </c>
      <c r="I35" s="38" t="s">
        <v>79</v>
      </c>
      <c r="J35" s="34">
        <f>_xlfn.XLOOKUP(I35,Index!$A:$A,Index!$B:$B)</f>
        <v>705.86</v>
      </c>
      <c r="K35" s="1"/>
      <c r="P35" s="126"/>
      <c r="Q35" s="195"/>
      <c r="R35" s="126"/>
      <c r="T35" s="1"/>
    </row>
    <row r="36" spans="1:20" ht="12.75" customHeight="1" x14ac:dyDescent="0.2">
      <c r="A36" s="26"/>
      <c r="B36" s="26"/>
      <c r="C36" s="30"/>
      <c r="D36" s="35" t="s">
        <v>47</v>
      </c>
      <c r="E36" s="36">
        <v>4</v>
      </c>
      <c r="F36" s="37">
        <v>100</v>
      </c>
      <c r="G36" s="35">
        <v>70</v>
      </c>
      <c r="H36" s="40">
        <v>32</v>
      </c>
      <c r="I36" s="38" t="s">
        <v>80</v>
      </c>
      <c r="J36" s="34">
        <f>_xlfn.XLOOKUP(I36,Index!$A:$A,Index!$B:$B)</f>
        <v>2287.4299999999998</v>
      </c>
      <c r="K36" s="1"/>
      <c r="M36" s="126"/>
      <c r="N36" s="126"/>
      <c r="P36" s="126"/>
      <c r="Q36" s="195"/>
      <c r="R36" s="126"/>
      <c r="T36" s="1"/>
    </row>
    <row r="37" spans="1:20" ht="12.75" customHeight="1" x14ac:dyDescent="0.2">
      <c r="A37" s="26"/>
      <c r="B37" s="26"/>
      <c r="C37" s="30"/>
      <c r="D37" s="35" t="s">
        <v>49</v>
      </c>
      <c r="E37" s="36">
        <v>4</v>
      </c>
      <c r="F37" s="37">
        <v>100</v>
      </c>
      <c r="G37" s="35">
        <v>70</v>
      </c>
      <c r="H37" s="40">
        <v>32</v>
      </c>
      <c r="I37" s="38" t="s">
        <v>3076</v>
      </c>
      <c r="J37" s="34">
        <f>J36*1.05</f>
        <v>2401.8015</v>
      </c>
      <c r="K37" s="1"/>
      <c r="P37" s="126"/>
      <c r="Q37" s="195"/>
      <c r="R37" s="126"/>
      <c r="T37" s="1"/>
    </row>
    <row r="38" spans="1:20" ht="12.75" customHeight="1" x14ac:dyDescent="0.2">
      <c r="A38" s="27"/>
      <c r="B38" s="27"/>
      <c r="C38" s="31"/>
      <c r="D38" s="35" t="s">
        <v>51</v>
      </c>
      <c r="E38" s="36">
        <v>4</v>
      </c>
      <c r="F38" s="37">
        <v>100</v>
      </c>
      <c r="G38" s="35">
        <v>70</v>
      </c>
      <c r="H38" s="40">
        <v>32</v>
      </c>
      <c r="I38" s="38" t="s">
        <v>3076</v>
      </c>
      <c r="J38" s="34">
        <f>J36*1.05</f>
        <v>2401.8015</v>
      </c>
      <c r="K38" s="1"/>
      <c r="P38" s="126"/>
      <c r="Q38" s="195"/>
      <c r="R38" s="126"/>
      <c r="T38" s="1"/>
    </row>
    <row r="39" spans="1:20" ht="12.75" customHeight="1" x14ac:dyDescent="0.2">
      <c r="A39" s="12"/>
      <c r="B39" s="12"/>
      <c r="C39" s="4"/>
      <c r="D39" s="4"/>
      <c r="E39" s="5"/>
      <c r="F39" s="21"/>
      <c r="G39" s="4"/>
      <c r="K39" s="1"/>
    </row>
    <row r="40" spans="1:20" ht="12.75" customHeight="1" x14ac:dyDescent="0.2">
      <c r="A40" s="12"/>
      <c r="B40" s="12"/>
      <c r="C40" s="4"/>
      <c r="D40" s="4"/>
      <c r="E40" s="5"/>
      <c r="F40" s="13"/>
      <c r="G40" s="4"/>
      <c r="K40" s="1"/>
    </row>
    <row r="41" spans="1:20" ht="15.75" x14ac:dyDescent="0.2">
      <c r="A41" s="61" t="s">
        <v>81</v>
      </c>
      <c r="B41" s="61" t="s">
        <v>29</v>
      </c>
      <c r="D41" s="3"/>
      <c r="E41" s="8"/>
      <c r="F41" s="9"/>
      <c r="G41" s="10"/>
      <c r="K41" s="1"/>
    </row>
    <row r="42" spans="1:20" ht="15.75" x14ac:dyDescent="0.2">
      <c r="A42" s="48" t="s">
        <v>82</v>
      </c>
      <c r="B42" s="11"/>
      <c r="C42" s="4"/>
      <c r="D42" s="4"/>
      <c r="E42" s="5"/>
      <c r="F42" s="9"/>
      <c r="G42" s="4"/>
      <c r="K42" s="1"/>
    </row>
    <row r="43" spans="1:20" ht="12.75" customHeight="1" x14ac:dyDescent="0.2">
      <c r="A43" s="25" t="s">
        <v>31</v>
      </c>
      <c r="B43" s="28" t="s">
        <v>32</v>
      </c>
      <c r="C43" s="276" t="s">
        <v>33</v>
      </c>
      <c r="D43" s="277"/>
      <c r="E43" s="278" t="s">
        <v>34</v>
      </c>
      <c r="F43" s="279"/>
      <c r="G43" s="278" t="s">
        <v>35</v>
      </c>
      <c r="H43" s="279"/>
      <c r="I43" s="42" t="s">
        <v>36</v>
      </c>
      <c r="J43" s="43" t="s">
        <v>37</v>
      </c>
      <c r="K43" s="1"/>
    </row>
    <row r="44" spans="1:20" ht="12.75" customHeight="1" x14ac:dyDescent="0.2">
      <c r="A44" s="32"/>
      <c r="B44" s="32"/>
      <c r="C44" s="33" t="s">
        <v>38</v>
      </c>
      <c r="D44" s="33" t="s">
        <v>39</v>
      </c>
      <c r="E44" s="33" t="s">
        <v>40</v>
      </c>
      <c r="F44" s="33" t="s">
        <v>41</v>
      </c>
      <c r="G44" s="33" t="s">
        <v>42</v>
      </c>
      <c r="H44" s="33" t="s">
        <v>43</v>
      </c>
      <c r="I44" s="33"/>
      <c r="J44" s="44"/>
      <c r="K44" s="1"/>
    </row>
    <row r="45" spans="1:20" ht="12.75" customHeight="1" x14ac:dyDescent="0.2">
      <c r="A45" s="26" t="s">
        <v>83</v>
      </c>
      <c r="B45" s="26" t="s">
        <v>45</v>
      </c>
      <c r="C45" s="30" t="s">
        <v>46</v>
      </c>
      <c r="D45" s="35" t="s">
        <v>47</v>
      </c>
      <c r="E45" s="63">
        <v>0.25</v>
      </c>
      <c r="F45" s="45">
        <v>6</v>
      </c>
      <c r="G45" s="35">
        <v>1.3</v>
      </c>
      <c r="H45" s="38">
        <v>0.6</v>
      </c>
      <c r="I45" s="38" t="s">
        <v>84</v>
      </c>
      <c r="J45" s="34">
        <f>_xlfn.XLOOKUP(I45,Index!$A:$A,Index!$B:$B)</f>
        <v>39.65</v>
      </c>
      <c r="K45" s="1"/>
      <c r="Q45" s="195"/>
      <c r="S45" s="126"/>
    </row>
    <row r="46" spans="1:20" s="55" customFormat="1" ht="14.25" x14ac:dyDescent="0.2">
      <c r="A46" s="26"/>
      <c r="B46" s="26"/>
      <c r="C46" s="30"/>
      <c r="D46" s="35" t="s">
        <v>47</v>
      </c>
      <c r="E46" s="63">
        <v>0.375</v>
      </c>
      <c r="F46" s="45">
        <v>10</v>
      </c>
      <c r="G46" s="35">
        <v>1.3</v>
      </c>
      <c r="H46" s="38">
        <v>0.6</v>
      </c>
      <c r="I46" s="38" t="s">
        <v>85</v>
      </c>
      <c r="J46" s="34">
        <f>_xlfn.XLOOKUP(I46,Index!$A:$A,Index!$B:$B)</f>
        <v>39.65</v>
      </c>
      <c r="K46" s="1"/>
      <c r="L46" s="1"/>
      <c r="M46" s="1"/>
      <c r="N46" s="1"/>
      <c r="O46" s="1"/>
      <c r="P46" s="1"/>
      <c r="Q46" s="195"/>
      <c r="R46" s="1"/>
      <c r="S46" s="126"/>
      <c r="T46" s="195"/>
    </row>
    <row r="47" spans="1:20" s="55" customFormat="1" ht="14.25" x14ac:dyDescent="0.2">
      <c r="A47" s="26"/>
      <c r="B47" s="26"/>
      <c r="C47" s="30"/>
      <c r="D47" s="35" t="s">
        <v>47</v>
      </c>
      <c r="E47" s="63">
        <v>0.5</v>
      </c>
      <c r="F47" s="45">
        <v>15</v>
      </c>
      <c r="G47" s="35">
        <v>1.8</v>
      </c>
      <c r="H47" s="38">
        <v>0.8</v>
      </c>
      <c r="I47" s="38" t="s">
        <v>86</v>
      </c>
      <c r="J47" s="34">
        <f>_xlfn.XLOOKUP(I47,Index!$A:$A,Index!$B:$B)</f>
        <v>39.65</v>
      </c>
      <c r="K47" s="1"/>
      <c r="L47" s="1"/>
      <c r="M47" s="1"/>
      <c r="N47" s="1"/>
      <c r="O47" s="1"/>
      <c r="P47" s="1"/>
      <c r="Q47" s="195"/>
      <c r="R47" s="1"/>
      <c r="S47" s="126"/>
      <c r="T47" s="195"/>
    </row>
    <row r="48" spans="1:20" ht="12.75" customHeight="1" x14ac:dyDescent="0.2">
      <c r="A48" s="26"/>
      <c r="B48" s="26"/>
      <c r="C48" s="30"/>
      <c r="D48" s="35" t="s">
        <v>47</v>
      </c>
      <c r="E48" s="63">
        <v>0.75</v>
      </c>
      <c r="F48" s="45">
        <v>20</v>
      </c>
      <c r="G48" s="35">
        <v>2.8</v>
      </c>
      <c r="H48" s="38">
        <v>1.2</v>
      </c>
      <c r="I48" s="38" t="s">
        <v>87</v>
      </c>
      <c r="J48" s="34">
        <f>_xlfn.XLOOKUP(I48,Index!$A:$A,Index!$B:$B)</f>
        <v>46.39</v>
      </c>
      <c r="K48" s="1"/>
      <c r="Q48" s="195"/>
      <c r="S48" s="126"/>
    </row>
    <row r="49" spans="1:19" ht="12.75" customHeight="1" x14ac:dyDescent="0.2">
      <c r="A49" s="26"/>
      <c r="B49" s="26"/>
      <c r="C49" s="30"/>
      <c r="D49" s="35" t="s">
        <v>47</v>
      </c>
      <c r="E49" s="63">
        <v>1</v>
      </c>
      <c r="F49" s="45">
        <v>25</v>
      </c>
      <c r="G49" s="35">
        <v>4</v>
      </c>
      <c r="H49" s="38">
        <v>2</v>
      </c>
      <c r="I49" s="38" t="s">
        <v>88</v>
      </c>
      <c r="J49" s="34">
        <f>_xlfn.XLOOKUP(I49,Index!$A:$A,Index!$B:$B)</f>
        <v>60.37</v>
      </c>
      <c r="K49" s="1"/>
      <c r="Q49" s="195"/>
      <c r="S49" s="126"/>
    </row>
    <row r="50" spans="1:19" ht="12.75" customHeight="1" x14ac:dyDescent="0.2">
      <c r="A50" s="26"/>
      <c r="B50" s="26"/>
      <c r="C50" s="30"/>
      <c r="D50" s="35" t="s">
        <v>47</v>
      </c>
      <c r="E50" s="63">
        <v>1.25</v>
      </c>
      <c r="F50" s="45">
        <v>32</v>
      </c>
      <c r="G50" s="35">
        <v>6.3</v>
      </c>
      <c r="H50" s="38">
        <v>3</v>
      </c>
      <c r="I50" s="38" t="s">
        <v>89</v>
      </c>
      <c r="J50" s="34">
        <f>_xlfn.XLOOKUP(I50,Index!$A:$A,Index!$B:$B)</f>
        <v>83.8</v>
      </c>
      <c r="K50" s="1"/>
      <c r="Q50" s="195"/>
      <c r="S50" s="126"/>
    </row>
    <row r="51" spans="1:19" ht="12.75" customHeight="1" x14ac:dyDescent="0.2">
      <c r="A51" s="26"/>
      <c r="B51" s="26"/>
      <c r="C51" s="30"/>
      <c r="D51" s="35" t="s">
        <v>47</v>
      </c>
      <c r="E51" s="63">
        <v>1.5</v>
      </c>
      <c r="F51" s="45">
        <v>40</v>
      </c>
      <c r="G51" s="35">
        <v>10.5</v>
      </c>
      <c r="H51" s="38">
        <v>5</v>
      </c>
      <c r="I51" s="38" t="s">
        <v>90</v>
      </c>
      <c r="J51" s="34">
        <f>_xlfn.XLOOKUP(I51,Index!$A:$A,Index!$B:$B)</f>
        <v>113.96</v>
      </c>
      <c r="K51" s="1"/>
      <c r="Q51" s="195"/>
      <c r="S51" s="126"/>
    </row>
    <row r="52" spans="1:19" ht="12.75" customHeight="1" x14ac:dyDescent="0.2">
      <c r="A52" s="26"/>
      <c r="B52" s="26"/>
      <c r="C52" s="30"/>
      <c r="D52" s="35" t="s">
        <v>47</v>
      </c>
      <c r="E52" s="63">
        <v>2</v>
      </c>
      <c r="F52" s="45">
        <v>50</v>
      </c>
      <c r="G52" s="35">
        <v>15</v>
      </c>
      <c r="H52" s="38">
        <v>7</v>
      </c>
      <c r="I52" s="38" t="s">
        <v>91</v>
      </c>
      <c r="J52" s="34">
        <f>_xlfn.XLOOKUP(I52,Index!$A:$A,Index!$B:$B)</f>
        <v>171.19</v>
      </c>
      <c r="K52" s="1"/>
      <c r="Q52" s="195"/>
      <c r="S52" s="126"/>
    </row>
    <row r="53" spans="1:19" ht="12.75" customHeight="1" x14ac:dyDescent="0.2">
      <c r="A53" s="26"/>
      <c r="B53" s="26"/>
      <c r="C53" s="30"/>
      <c r="D53" s="35" t="s">
        <v>47</v>
      </c>
      <c r="E53" s="63">
        <v>2.5</v>
      </c>
      <c r="F53" s="45">
        <v>65</v>
      </c>
      <c r="G53" s="35">
        <v>25</v>
      </c>
      <c r="H53" s="38">
        <v>11</v>
      </c>
      <c r="I53" s="38" t="s">
        <v>92</v>
      </c>
      <c r="J53" s="34">
        <f>_xlfn.XLOOKUP(I53,Index!$A:$A,Index!$B:$B)</f>
        <v>335.16</v>
      </c>
      <c r="K53" s="1"/>
      <c r="Q53" s="195"/>
      <c r="S53" s="126"/>
    </row>
    <row r="54" spans="1:19" ht="12.75" customHeight="1" x14ac:dyDescent="0.2">
      <c r="A54" s="26"/>
      <c r="B54" s="26"/>
      <c r="C54" s="30"/>
      <c r="D54" s="35" t="s">
        <v>47</v>
      </c>
      <c r="E54" s="63">
        <v>3</v>
      </c>
      <c r="F54" s="45">
        <v>80</v>
      </c>
      <c r="G54" s="35">
        <v>36</v>
      </c>
      <c r="H54" s="38">
        <v>16</v>
      </c>
      <c r="I54" s="38" t="s">
        <v>93</v>
      </c>
      <c r="J54" s="34">
        <f>_xlfn.XLOOKUP(I54,Index!$A:$A,Index!$B:$B)</f>
        <v>482.92</v>
      </c>
      <c r="K54" s="126"/>
      <c r="Q54" s="195"/>
      <c r="S54" s="126"/>
    </row>
    <row r="55" spans="1:19" ht="12.75" customHeight="1" x14ac:dyDescent="0.2">
      <c r="A55" s="27"/>
      <c r="B55" s="27"/>
      <c r="C55" s="31"/>
      <c r="D55" s="35" t="s">
        <v>47</v>
      </c>
      <c r="E55" s="63">
        <v>4</v>
      </c>
      <c r="F55" s="45">
        <v>100</v>
      </c>
      <c r="G55" s="35">
        <v>70</v>
      </c>
      <c r="H55" s="38">
        <v>32</v>
      </c>
      <c r="I55" s="38" t="s">
        <v>94</v>
      </c>
      <c r="J55" s="34">
        <f>_xlfn.XLOOKUP(I55,Index!$A:$A,Index!$B:$B)</f>
        <v>1888.43</v>
      </c>
      <c r="K55" s="126"/>
      <c r="S55" s="126"/>
    </row>
    <row r="56" spans="1:19" ht="12.75" customHeight="1" x14ac:dyDescent="0.2">
      <c r="A56" s="12"/>
      <c r="B56" s="12"/>
      <c r="C56" s="4"/>
      <c r="D56" s="4"/>
      <c r="E56" s="5"/>
      <c r="F56" s="13"/>
      <c r="G56" s="4"/>
      <c r="K56" s="1"/>
    </row>
    <row r="57" spans="1:19" ht="12.75" customHeight="1" x14ac:dyDescent="0.2">
      <c r="A57" s="12"/>
      <c r="B57" s="12"/>
      <c r="C57" s="4"/>
      <c r="D57" s="4"/>
      <c r="E57" s="5"/>
      <c r="F57" s="13"/>
      <c r="G57" s="4"/>
      <c r="K57" s="1"/>
    </row>
    <row r="58" spans="1:19" ht="20.85" customHeight="1" x14ac:dyDescent="0.2">
      <c r="A58" s="7"/>
      <c r="B58" s="7"/>
      <c r="C58" s="3"/>
      <c r="D58" s="3"/>
      <c r="E58" s="8"/>
      <c r="F58" s="9"/>
      <c r="G58" s="10"/>
      <c r="L58" s="20"/>
      <c r="M58" s="20"/>
      <c r="N58" s="20"/>
      <c r="O58" s="20"/>
    </row>
    <row r="59" spans="1:19" ht="19.350000000000001" customHeight="1" x14ac:dyDescent="0.2">
      <c r="A59" s="61" t="s">
        <v>97</v>
      </c>
      <c r="B59" s="61" t="s">
        <v>98</v>
      </c>
      <c r="D59" s="3"/>
      <c r="E59" s="8"/>
      <c r="F59" s="9"/>
      <c r="G59" s="10"/>
      <c r="L59" s="20"/>
      <c r="M59" s="20"/>
      <c r="N59" s="20"/>
      <c r="O59" s="20"/>
    </row>
    <row r="60" spans="1:19" ht="15.75" x14ac:dyDescent="0.2">
      <c r="A60" s="48" t="s">
        <v>30</v>
      </c>
      <c r="B60" s="11"/>
      <c r="C60" s="4"/>
      <c r="D60" s="4"/>
      <c r="E60" s="5"/>
      <c r="F60" s="9"/>
      <c r="G60" s="4"/>
      <c r="L60" s="20"/>
      <c r="M60" s="20"/>
      <c r="N60" s="20"/>
      <c r="O60" s="20"/>
    </row>
    <row r="61" spans="1:19" ht="12.75" customHeight="1" x14ac:dyDescent="0.2">
      <c r="A61" s="25" t="s">
        <v>31</v>
      </c>
      <c r="B61" s="28" t="s">
        <v>32</v>
      </c>
      <c r="C61" s="29" t="s">
        <v>33</v>
      </c>
      <c r="D61" s="22"/>
      <c r="E61" s="22" t="s">
        <v>34</v>
      </c>
      <c r="F61" s="22"/>
      <c r="G61" s="23" t="s">
        <v>35</v>
      </c>
      <c r="H61" s="23"/>
      <c r="I61" s="42" t="s">
        <v>36</v>
      </c>
      <c r="J61" s="24" t="s">
        <v>37</v>
      </c>
      <c r="L61" s="20"/>
      <c r="M61" s="20"/>
      <c r="N61" s="20"/>
      <c r="O61" s="20"/>
    </row>
    <row r="62" spans="1:19" ht="12.75" customHeight="1" x14ac:dyDescent="0.2">
      <c r="A62" s="32"/>
      <c r="B62" s="32"/>
      <c r="C62" s="33" t="s">
        <v>38</v>
      </c>
      <c r="D62" s="33" t="s">
        <v>39</v>
      </c>
      <c r="E62" s="33" t="s">
        <v>40</v>
      </c>
      <c r="F62" s="33" t="s">
        <v>41</v>
      </c>
      <c r="G62" s="33" t="s">
        <v>42</v>
      </c>
      <c r="H62" s="39" t="s">
        <v>43</v>
      </c>
      <c r="I62" s="33"/>
      <c r="J62" s="41"/>
      <c r="L62" s="20"/>
      <c r="M62" s="20"/>
      <c r="N62" s="20"/>
      <c r="O62" s="20"/>
    </row>
    <row r="63" spans="1:19" ht="12.75" customHeight="1" x14ac:dyDescent="0.2">
      <c r="A63" s="26" t="s">
        <v>99</v>
      </c>
      <c r="B63" s="26" t="s">
        <v>45</v>
      </c>
      <c r="C63" s="30" t="s">
        <v>46</v>
      </c>
      <c r="D63" s="35" t="s">
        <v>100</v>
      </c>
      <c r="E63" s="63">
        <v>0.25</v>
      </c>
      <c r="F63" s="37">
        <v>6</v>
      </c>
      <c r="G63" s="35">
        <v>2</v>
      </c>
      <c r="H63" s="40">
        <v>0.9</v>
      </c>
      <c r="I63" s="38" t="s">
        <v>101</v>
      </c>
      <c r="J63" s="34">
        <f>IFERROR(_xlfn.XLOOKUP(I63,Index!$A:$A,Index!$B:$B),"")</f>
        <v>635.13</v>
      </c>
      <c r="L63" s="20"/>
      <c r="M63" s="20"/>
      <c r="N63" s="20"/>
      <c r="O63" s="20"/>
    </row>
    <row r="64" spans="1:19" ht="12" x14ac:dyDescent="0.2">
      <c r="A64" s="26"/>
      <c r="B64" s="26"/>
      <c r="C64" s="30"/>
      <c r="D64" s="35" t="s">
        <v>49</v>
      </c>
      <c r="E64" s="63">
        <v>0.25</v>
      </c>
      <c r="F64" s="37">
        <v>6</v>
      </c>
      <c r="G64" s="35">
        <v>2</v>
      </c>
      <c r="H64" s="40">
        <v>0.9</v>
      </c>
      <c r="I64" s="38" t="s">
        <v>3076</v>
      </c>
      <c r="J64" s="34">
        <f>J63*1.05</f>
        <v>666.88650000000007</v>
      </c>
      <c r="L64" s="20"/>
      <c r="M64" s="20"/>
      <c r="N64" s="20"/>
      <c r="O64" s="20"/>
    </row>
    <row r="65" spans="1:17" ht="12" x14ac:dyDescent="0.2">
      <c r="A65" s="26"/>
      <c r="B65" s="26"/>
      <c r="C65" s="30"/>
      <c r="D65" s="35" t="s">
        <v>51</v>
      </c>
      <c r="E65" s="63">
        <v>0.25</v>
      </c>
      <c r="F65" s="37">
        <v>6</v>
      </c>
      <c r="G65" s="35">
        <v>2</v>
      </c>
      <c r="H65" s="40">
        <v>0.9</v>
      </c>
      <c r="I65" s="38" t="s">
        <v>3076</v>
      </c>
      <c r="J65" s="34">
        <f>J64</f>
        <v>666.88650000000007</v>
      </c>
      <c r="L65" s="20"/>
      <c r="M65" s="20"/>
      <c r="N65" s="20"/>
      <c r="O65" s="20"/>
    </row>
    <row r="66" spans="1:17" ht="12.75" customHeight="1" x14ac:dyDescent="0.2">
      <c r="A66" s="26"/>
      <c r="B66" s="26"/>
      <c r="C66" s="30"/>
      <c r="D66" s="35" t="s">
        <v>100</v>
      </c>
      <c r="E66" s="63">
        <v>0.375</v>
      </c>
      <c r="F66" s="37">
        <v>10</v>
      </c>
      <c r="G66" s="35">
        <v>2</v>
      </c>
      <c r="H66" s="40">
        <v>0.9</v>
      </c>
      <c r="I66" s="38" t="s">
        <v>102</v>
      </c>
      <c r="J66" s="34">
        <f>IFERROR(_xlfn.XLOOKUP(I66,Index!$A:$A,Index!$B:$B),"")</f>
        <v>635.13</v>
      </c>
      <c r="L66" s="20"/>
      <c r="M66" s="20"/>
      <c r="N66" s="20"/>
      <c r="O66" s="20"/>
    </row>
    <row r="67" spans="1:17" ht="12.75" customHeight="1" x14ac:dyDescent="0.2">
      <c r="A67" s="26"/>
      <c r="B67" s="26"/>
      <c r="C67" s="30"/>
      <c r="D67" s="35" t="s">
        <v>49</v>
      </c>
      <c r="E67" s="63">
        <v>0.375</v>
      </c>
      <c r="F67" s="37">
        <v>10</v>
      </c>
      <c r="G67" s="35">
        <v>2</v>
      </c>
      <c r="H67" s="40">
        <v>0.9</v>
      </c>
      <c r="I67" s="38" t="s">
        <v>3076</v>
      </c>
      <c r="J67" s="34">
        <f>J66*1.05</f>
        <v>666.88650000000007</v>
      </c>
      <c r="L67" s="20"/>
      <c r="M67" s="20"/>
      <c r="N67" s="20"/>
      <c r="O67" s="20"/>
    </row>
    <row r="68" spans="1:17" ht="12.75" customHeight="1" x14ac:dyDescent="0.2">
      <c r="A68" s="26"/>
      <c r="B68" s="26"/>
      <c r="C68" s="30"/>
      <c r="D68" s="35" t="s">
        <v>51</v>
      </c>
      <c r="E68" s="63">
        <v>0.375</v>
      </c>
      <c r="F68" s="37">
        <v>10</v>
      </c>
      <c r="G68" s="35">
        <v>2</v>
      </c>
      <c r="H68" s="40">
        <v>0.9</v>
      </c>
      <c r="I68" s="38" t="s">
        <v>3076</v>
      </c>
      <c r="J68" s="34">
        <f>J67</f>
        <v>666.88650000000007</v>
      </c>
      <c r="L68" s="20"/>
      <c r="M68" s="20"/>
      <c r="N68" s="20"/>
      <c r="O68" s="20"/>
    </row>
    <row r="69" spans="1:17" ht="12.75" customHeight="1" x14ac:dyDescent="0.2">
      <c r="A69" s="26"/>
      <c r="B69" s="26"/>
      <c r="C69" s="30"/>
      <c r="D69" s="35" t="s">
        <v>100</v>
      </c>
      <c r="E69" s="63">
        <v>0.5</v>
      </c>
      <c r="F69" s="37">
        <v>15</v>
      </c>
      <c r="G69" s="35">
        <v>2</v>
      </c>
      <c r="H69" s="40">
        <v>0.9</v>
      </c>
      <c r="I69" s="38" t="s">
        <v>103</v>
      </c>
      <c r="J69" s="34">
        <f>IFERROR(_xlfn.XLOOKUP(I69,Index!$A:$A,Index!$B:$B),"")</f>
        <v>635.13</v>
      </c>
      <c r="L69" s="20"/>
      <c r="M69" s="20"/>
      <c r="N69" s="20"/>
      <c r="O69" s="20"/>
    </row>
    <row r="70" spans="1:17" ht="12.75" customHeight="1" x14ac:dyDescent="0.2">
      <c r="A70" s="26"/>
      <c r="B70" s="26"/>
      <c r="C70" s="30"/>
      <c r="D70" s="35" t="s">
        <v>49</v>
      </c>
      <c r="E70" s="63">
        <v>0.5</v>
      </c>
      <c r="F70" s="37">
        <v>15</v>
      </c>
      <c r="G70" s="35">
        <v>2</v>
      </c>
      <c r="H70" s="40">
        <v>0.9</v>
      </c>
      <c r="I70" s="38" t="s">
        <v>104</v>
      </c>
      <c r="J70" s="34">
        <f>IFERROR(_xlfn.XLOOKUP(I70,Index!$A:$A,Index!$B:$B),"")</f>
        <v>666.39</v>
      </c>
      <c r="L70" s="20"/>
      <c r="M70" s="20"/>
      <c r="N70" s="20"/>
      <c r="O70" s="20"/>
      <c r="Q70" s="126"/>
    </row>
    <row r="71" spans="1:17" ht="12.75" customHeight="1" x14ac:dyDescent="0.2">
      <c r="A71" s="26"/>
      <c r="B71" s="26"/>
      <c r="C71" s="30"/>
      <c r="D71" s="35" t="s">
        <v>51</v>
      </c>
      <c r="E71" s="63">
        <v>0.5</v>
      </c>
      <c r="F71" s="37">
        <v>15</v>
      </c>
      <c r="G71" s="35">
        <v>2</v>
      </c>
      <c r="H71" s="40">
        <v>0.9</v>
      </c>
      <c r="I71" s="38" t="s">
        <v>105</v>
      </c>
      <c r="J71" s="34">
        <f>IFERROR(_xlfn.XLOOKUP(I71,Index!$A:$A,Index!$B:$B),"")</f>
        <v>666.39</v>
      </c>
      <c r="L71" s="20"/>
      <c r="M71" s="20"/>
      <c r="N71" s="20"/>
      <c r="O71" s="20"/>
      <c r="Q71" s="126"/>
    </row>
    <row r="72" spans="1:17" ht="12.75" customHeight="1" x14ac:dyDescent="0.2">
      <c r="A72" s="26"/>
      <c r="B72" s="26"/>
      <c r="C72" s="30"/>
      <c r="D72" s="35" t="s">
        <v>100</v>
      </c>
      <c r="E72" s="63">
        <v>0.75</v>
      </c>
      <c r="F72" s="37">
        <v>20</v>
      </c>
      <c r="G72" s="35">
        <v>2.5</v>
      </c>
      <c r="H72" s="40">
        <v>1.1000000000000001</v>
      </c>
      <c r="I72" s="38" t="s">
        <v>106</v>
      </c>
      <c r="J72" s="34">
        <f>IFERROR(_xlfn.XLOOKUP(I72,Index!$A:$A,Index!$B:$B),"")</f>
        <v>569.09</v>
      </c>
      <c r="L72" s="20"/>
      <c r="M72" s="20"/>
      <c r="N72" s="20"/>
      <c r="O72" s="20"/>
    </row>
    <row r="73" spans="1:17" ht="12.75" customHeight="1" x14ac:dyDescent="0.2">
      <c r="A73" s="26"/>
      <c r="B73" s="26"/>
      <c r="C73" s="30"/>
      <c r="D73" s="35" t="s">
        <v>49</v>
      </c>
      <c r="E73" s="63">
        <v>0.75</v>
      </c>
      <c r="F73" s="37">
        <v>20</v>
      </c>
      <c r="G73" s="35">
        <v>2.5</v>
      </c>
      <c r="H73" s="40">
        <v>1.1000000000000001</v>
      </c>
      <c r="I73" s="38" t="s">
        <v>107</v>
      </c>
      <c r="J73" s="34">
        <f>IFERROR(_xlfn.XLOOKUP(I73,Index!$A:$A,Index!$B:$B),"")</f>
        <v>597.1</v>
      </c>
      <c r="L73" s="20"/>
      <c r="M73" s="20"/>
      <c r="N73" s="20"/>
      <c r="O73" s="20"/>
    </row>
    <row r="74" spans="1:17" ht="12.75" customHeight="1" x14ac:dyDescent="0.2">
      <c r="A74" s="26"/>
      <c r="B74" s="26"/>
      <c r="C74" s="30"/>
      <c r="D74" s="35" t="s">
        <v>51</v>
      </c>
      <c r="E74" s="63">
        <v>0.75</v>
      </c>
      <c r="F74" s="37">
        <v>20</v>
      </c>
      <c r="G74" s="35">
        <v>2.5</v>
      </c>
      <c r="H74" s="40">
        <v>1.1000000000000001</v>
      </c>
      <c r="I74" s="38" t="s">
        <v>108</v>
      </c>
      <c r="J74" s="34">
        <f>IFERROR(_xlfn.XLOOKUP(I74,Index!$A:$A,Index!$B:$B),"")</f>
        <v>597.1</v>
      </c>
      <c r="L74" s="20"/>
      <c r="M74" s="20"/>
      <c r="N74" s="20"/>
      <c r="O74" s="20"/>
    </row>
    <row r="75" spans="1:17" ht="12.75" customHeight="1" x14ac:dyDescent="0.2">
      <c r="A75" s="26"/>
      <c r="B75" s="26"/>
      <c r="C75" s="30"/>
      <c r="D75" s="35" t="s">
        <v>100</v>
      </c>
      <c r="E75" s="36">
        <v>1</v>
      </c>
      <c r="F75" s="37">
        <v>25</v>
      </c>
      <c r="G75" s="35">
        <v>4</v>
      </c>
      <c r="H75" s="40">
        <v>1.8</v>
      </c>
      <c r="I75" s="38" t="s">
        <v>109</v>
      </c>
      <c r="J75" s="34">
        <f>IFERROR(_xlfn.XLOOKUP(I75,Index!$A:$A,Index!$B:$B),"")</f>
        <v>708.31</v>
      </c>
      <c r="L75" s="20"/>
      <c r="M75" s="20"/>
      <c r="N75" s="20"/>
      <c r="O75" s="20"/>
    </row>
    <row r="76" spans="1:17" ht="12.75" customHeight="1" x14ac:dyDescent="0.2">
      <c r="A76" s="26"/>
      <c r="B76" s="26"/>
      <c r="C76" s="30"/>
      <c r="D76" s="35" t="s">
        <v>49</v>
      </c>
      <c r="E76" s="36">
        <v>1</v>
      </c>
      <c r="F76" s="37">
        <v>25</v>
      </c>
      <c r="G76" s="35">
        <v>4</v>
      </c>
      <c r="H76" s="40">
        <v>1.8</v>
      </c>
      <c r="I76" s="38" t="s">
        <v>3076</v>
      </c>
      <c r="J76" s="34">
        <f>J77</f>
        <v>743.4</v>
      </c>
      <c r="L76" s="20"/>
      <c r="M76" s="20"/>
      <c r="N76" s="20"/>
      <c r="O76" s="20"/>
    </row>
    <row r="77" spans="1:17" ht="12.75" customHeight="1" x14ac:dyDescent="0.2">
      <c r="A77" s="26"/>
      <c r="B77" s="26"/>
      <c r="C77" s="30"/>
      <c r="D77" s="35" t="s">
        <v>51</v>
      </c>
      <c r="E77" s="36">
        <v>1</v>
      </c>
      <c r="F77" s="37">
        <v>25</v>
      </c>
      <c r="G77" s="35">
        <v>4</v>
      </c>
      <c r="H77" s="40">
        <v>1.8</v>
      </c>
      <c r="I77" s="38" t="s">
        <v>110</v>
      </c>
      <c r="J77" s="34">
        <f>IFERROR(_xlfn.XLOOKUP(I77,Index!$A:$A,Index!$B:$B),"")</f>
        <v>743.4</v>
      </c>
      <c r="L77" s="20"/>
      <c r="M77" s="20"/>
      <c r="N77" s="20"/>
      <c r="O77" s="20"/>
    </row>
    <row r="78" spans="1:17" ht="12.75" customHeight="1" x14ac:dyDescent="0.2">
      <c r="A78" s="26"/>
      <c r="B78" s="26"/>
      <c r="C78" s="30"/>
      <c r="D78" s="35" t="s">
        <v>100</v>
      </c>
      <c r="E78" s="63">
        <v>1.25</v>
      </c>
      <c r="F78" s="37">
        <v>32</v>
      </c>
      <c r="G78" s="35">
        <v>5</v>
      </c>
      <c r="H78" s="40">
        <v>2.2000000000000002</v>
      </c>
      <c r="I78" s="38" t="s">
        <v>111</v>
      </c>
      <c r="J78" s="34">
        <f>IFERROR(_xlfn.XLOOKUP(I78,Index!$A:$A,Index!$B:$B),"")</f>
        <v>838.71</v>
      </c>
      <c r="L78" s="20"/>
      <c r="M78" s="20"/>
      <c r="N78" s="20"/>
      <c r="O78" s="20"/>
    </row>
    <row r="79" spans="1:17" ht="12.75" customHeight="1" x14ac:dyDescent="0.2">
      <c r="A79" s="26"/>
      <c r="B79" s="26"/>
      <c r="C79" s="30"/>
      <c r="D79" s="35" t="s">
        <v>49</v>
      </c>
      <c r="E79" s="63">
        <v>1.25</v>
      </c>
      <c r="F79" s="37">
        <v>32</v>
      </c>
      <c r="G79" s="35">
        <v>5</v>
      </c>
      <c r="H79" s="40">
        <v>2.2000000000000002</v>
      </c>
      <c r="I79" s="38" t="s">
        <v>112</v>
      </c>
      <c r="J79" s="34">
        <f>IFERROR(_xlfn.XLOOKUP(I79,Index!$A:$A,Index!$B:$B),"")</f>
        <v>879.89</v>
      </c>
      <c r="L79" s="20"/>
      <c r="M79" s="20"/>
      <c r="N79" s="20"/>
      <c r="O79" s="20"/>
    </row>
    <row r="80" spans="1:17" ht="12.75" customHeight="1" x14ac:dyDescent="0.2">
      <c r="A80" s="26"/>
      <c r="B80" s="26"/>
      <c r="C80" s="30"/>
      <c r="D80" s="35" t="s">
        <v>51</v>
      </c>
      <c r="E80" s="63">
        <v>1.25</v>
      </c>
      <c r="F80" s="37">
        <v>32</v>
      </c>
      <c r="G80" s="35">
        <v>5</v>
      </c>
      <c r="H80" s="40">
        <v>2.2000000000000002</v>
      </c>
      <c r="I80" s="38" t="s">
        <v>113</v>
      </c>
      <c r="J80" s="34">
        <f>IFERROR(_xlfn.XLOOKUP(I80,Index!$A:$A,Index!$B:$B),"")</f>
        <v>879.89</v>
      </c>
      <c r="L80" s="20"/>
      <c r="M80" s="20"/>
      <c r="N80" s="20"/>
      <c r="O80" s="20"/>
    </row>
    <row r="81" spans="1:15" ht="12.75" customHeight="1" x14ac:dyDescent="0.2">
      <c r="A81" s="26"/>
      <c r="B81" s="26"/>
      <c r="C81" s="30"/>
      <c r="D81" s="35" t="s">
        <v>100</v>
      </c>
      <c r="E81" s="63">
        <v>1.5</v>
      </c>
      <c r="F81" s="37">
        <v>40</v>
      </c>
      <c r="G81" s="35">
        <v>7.5</v>
      </c>
      <c r="H81" s="40">
        <v>3.4</v>
      </c>
      <c r="I81" s="38" t="s">
        <v>114</v>
      </c>
      <c r="J81" s="34">
        <f>IFERROR(_xlfn.XLOOKUP(I81,Index!$A:$A,Index!$B:$B),"")</f>
        <v>869.96</v>
      </c>
      <c r="L81" s="20"/>
      <c r="M81" s="20"/>
      <c r="N81" s="20"/>
      <c r="O81" s="20"/>
    </row>
    <row r="82" spans="1:15" ht="12.75" customHeight="1" x14ac:dyDescent="0.2">
      <c r="A82" s="26"/>
      <c r="B82" s="26"/>
      <c r="C82" s="30"/>
      <c r="D82" s="35" t="s">
        <v>49</v>
      </c>
      <c r="E82" s="63">
        <v>1.5</v>
      </c>
      <c r="F82" s="37">
        <v>40</v>
      </c>
      <c r="G82" s="35">
        <v>7.5</v>
      </c>
      <c r="H82" s="40">
        <v>3.4</v>
      </c>
      <c r="I82" s="38" t="s">
        <v>115</v>
      </c>
      <c r="J82" s="34">
        <f>IFERROR(_xlfn.XLOOKUP(I82,Index!$A:$A,Index!$B:$B),"")</f>
        <v>912.67</v>
      </c>
      <c r="L82" s="20"/>
      <c r="M82" s="20"/>
      <c r="N82" s="20"/>
      <c r="O82" s="20"/>
    </row>
    <row r="83" spans="1:15" ht="12.75" customHeight="1" x14ac:dyDescent="0.2">
      <c r="A83" s="26"/>
      <c r="B83" s="26"/>
      <c r="C83" s="30"/>
      <c r="D83" s="35" t="s">
        <v>51</v>
      </c>
      <c r="E83" s="63">
        <v>1.5</v>
      </c>
      <c r="F83" s="37">
        <v>40</v>
      </c>
      <c r="G83" s="35">
        <v>7.5</v>
      </c>
      <c r="H83" s="40">
        <v>3.4</v>
      </c>
      <c r="I83" s="38" t="s">
        <v>3076</v>
      </c>
      <c r="J83" s="34">
        <f>J82</f>
        <v>912.67</v>
      </c>
      <c r="L83" s="20"/>
      <c r="M83" s="20"/>
      <c r="N83" s="20"/>
      <c r="O83" s="20"/>
    </row>
    <row r="84" spans="1:15" ht="12.75" customHeight="1" x14ac:dyDescent="0.2">
      <c r="A84" s="26"/>
      <c r="B84" s="26"/>
      <c r="C84" s="30"/>
      <c r="D84" s="35" t="s">
        <v>100</v>
      </c>
      <c r="E84" s="36">
        <v>2</v>
      </c>
      <c r="F84" s="37">
        <v>50</v>
      </c>
      <c r="G84" s="35">
        <v>12</v>
      </c>
      <c r="H84" s="40">
        <v>5.4</v>
      </c>
      <c r="I84" s="38" t="s">
        <v>116</v>
      </c>
      <c r="J84" s="34">
        <f>IFERROR(_xlfn.XLOOKUP(I84,Index!$A:$A,Index!$B:$B),"")</f>
        <v>1396.08</v>
      </c>
      <c r="L84" s="20"/>
      <c r="M84" s="20"/>
      <c r="N84" s="20"/>
      <c r="O84" s="20"/>
    </row>
    <row r="85" spans="1:15" ht="12.75" customHeight="1" x14ac:dyDescent="0.2">
      <c r="A85" s="26"/>
      <c r="B85" s="26"/>
      <c r="C85" s="30"/>
      <c r="D85" s="35" t="s">
        <v>49</v>
      </c>
      <c r="E85" s="36">
        <v>2</v>
      </c>
      <c r="F85" s="37">
        <v>50</v>
      </c>
      <c r="G85" s="35">
        <v>12</v>
      </c>
      <c r="H85" s="40">
        <v>5.4</v>
      </c>
      <c r="I85" s="38" t="s">
        <v>117</v>
      </c>
      <c r="J85" s="34">
        <f>IFERROR(_xlfn.XLOOKUP(I85,Index!$A:$A,Index!$B:$B),"")</f>
        <v>1464.7</v>
      </c>
      <c r="L85" s="20"/>
      <c r="M85" s="20"/>
      <c r="N85" s="20"/>
      <c r="O85" s="20"/>
    </row>
    <row r="86" spans="1:15" ht="12.75" customHeight="1" x14ac:dyDescent="0.2">
      <c r="A86" s="26"/>
      <c r="B86" s="26"/>
      <c r="C86" s="30"/>
      <c r="D86" s="35" t="s">
        <v>51</v>
      </c>
      <c r="E86" s="36">
        <v>2</v>
      </c>
      <c r="F86" s="37">
        <v>50</v>
      </c>
      <c r="G86" s="35">
        <v>12</v>
      </c>
      <c r="H86" s="40">
        <v>5.4</v>
      </c>
      <c r="I86" s="38" t="s">
        <v>118</v>
      </c>
      <c r="J86" s="34">
        <f>IFERROR(_xlfn.XLOOKUP(I86,Index!$A:$A,Index!$B:$B),"")</f>
        <v>1464.7</v>
      </c>
      <c r="L86" s="20"/>
      <c r="M86" s="20"/>
      <c r="N86" s="20"/>
      <c r="O86" s="20"/>
    </row>
    <row r="87" spans="1:15" ht="12.75" customHeight="1" x14ac:dyDescent="0.2">
      <c r="A87" s="26"/>
      <c r="B87" s="26"/>
      <c r="C87" s="30"/>
      <c r="D87" s="35" t="s">
        <v>100</v>
      </c>
      <c r="E87" s="63">
        <v>2.5</v>
      </c>
      <c r="F87" s="37">
        <v>65</v>
      </c>
      <c r="G87" s="35">
        <v>22</v>
      </c>
      <c r="H87" s="40">
        <v>10</v>
      </c>
      <c r="I87" s="38" t="s">
        <v>119</v>
      </c>
      <c r="J87" s="34">
        <f>IFERROR(_xlfn.XLOOKUP(I87,Index!$A:$A,Index!$B:$B),"")</f>
        <v>3978.57</v>
      </c>
      <c r="L87" s="20"/>
      <c r="M87" s="20"/>
      <c r="N87" s="20"/>
      <c r="O87" s="20"/>
    </row>
    <row r="88" spans="1:15" ht="12.75" customHeight="1" x14ac:dyDescent="0.2">
      <c r="A88" s="26"/>
      <c r="B88" s="26"/>
      <c r="C88" s="30"/>
      <c r="D88" s="35" t="s">
        <v>49</v>
      </c>
      <c r="E88" s="63">
        <v>2.5</v>
      </c>
      <c r="F88" s="37">
        <v>65</v>
      </c>
      <c r="G88" s="35">
        <v>22</v>
      </c>
      <c r="H88" s="40">
        <v>10</v>
      </c>
      <c r="I88" s="38" t="s">
        <v>3076</v>
      </c>
      <c r="J88" s="34">
        <f>J87*1.05</f>
        <v>4177.4985000000006</v>
      </c>
      <c r="L88" s="20"/>
      <c r="M88" s="20"/>
      <c r="N88" s="20"/>
      <c r="O88" s="20"/>
    </row>
    <row r="89" spans="1:15" ht="12.75" customHeight="1" x14ac:dyDescent="0.2">
      <c r="A89" s="26"/>
      <c r="B89" s="26"/>
      <c r="C89" s="30"/>
      <c r="D89" s="35" t="s">
        <v>51</v>
      </c>
      <c r="E89" s="63">
        <v>2.5</v>
      </c>
      <c r="F89" s="37">
        <v>65</v>
      </c>
      <c r="G89" s="35">
        <v>22</v>
      </c>
      <c r="H89" s="40">
        <v>10</v>
      </c>
      <c r="I89" s="38" t="s">
        <v>122</v>
      </c>
      <c r="J89" s="34">
        <f>IFERROR(_xlfn.XLOOKUP(I89,Index!$A:$A,Index!$B:$B),"")</f>
        <v>4259.13</v>
      </c>
      <c r="L89" s="20"/>
      <c r="M89" s="20"/>
      <c r="N89" s="20"/>
      <c r="O89" s="20"/>
    </row>
    <row r="90" spans="1:15" ht="12.75" customHeight="1" x14ac:dyDescent="0.2">
      <c r="A90" s="26"/>
      <c r="B90" s="26"/>
      <c r="C90" s="30"/>
      <c r="D90" s="35" t="s">
        <v>100</v>
      </c>
      <c r="E90" s="36">
        <v>3</v>
      </c>
      <c r="F90" s="37">
        <v>80</v>
      </c>
      <c r="G90" s="35">
        <v>33</v>
      </c>
      <c r="H90" s="40">
        <v>15</v>
      </c>
      <c r="I90" s="38" t="s">
        <v>120</v>
      </c>
      <c r="J90" s="34">
        <f>IFERROR(_xlfn.XLOOKUP(I90,Index!$A:$A,Index!$B:$B),"")</f>
        <v>4513.8100000000004</v>
      </c>
      <c r="L90" s="20"/>
      <c r="M90" s="20"/>
      <c r="N90" s="20"/>
      <c r="O90" s="20"/>
    </row>
    <row r="91" spans="1:15" ht="12.75" customHeight="1" x14ac:dyDescent="0.2">
      <c r="A91" s="26"/>
      <c r="B91" s="26"/>
      <c r="C91" s="30"/>
      <c r="D91" s="35" t="s">
        <v>49</v>
      </c>
      <c r="E91" s="36">
        <v>3</v>
      </c>
      <c r="F91" s="37">
        <v>80</v>
      </c>
      <c r="G91" s="35">
        <v>33</v>
      </c>
      <c r="H91" s="40">
        <v>15</v>
      </c>
      <c r="I91" s="38" t="s">
        <v>121</v>
      </c>
      <c r="J91" s="34">
        <f>IFERROR(_xlfn.XLOOKUP(I91,Index!$A:$A,Index!$B:$B),"")</f>
        <v>4737.99</v>
      </c>
      <c r="L91" s="20"/>
      <c r="M91" s="20"/>
      <c r="N91" s="20"/>
      <c r="O91" s="20"/>
    </row>
    <row r="92" spans="1:15" ht="12.75" customHeight="1" x14ac:dyDescent="0.2">
      <c r="A92" s="27"/>
      <c r="B92" s="27"/>
      <c r="C92" s="31"/>
      <c r="D92" s="35" t="s">
        <v>51</v>
      </c>
      <c r="E92" s="36">
        <v>3</v>
      </c>
      <c r="F92" s="37">
        <v>80</v>
      </c>
      <c r="G92" s="35">
        <v>33</v>
      </c>
      <c r="H92" s="40">
        <v>15</v>
      </c>
      <c r="I92" s="38" t="s">
        <v>122</v>
      </c>
      <c r="J92" s="34">
        <f>IFERROR(_xlfn.XLOOKUP(I92,Index!$A:$A,Index!$B:$B),"")</f>
        <v>4259.13</v>
      </c>
      <c r="L92" s="20"/>
      <c r="M92" s="20"/>
      <c r="N92" s="20"/>
      <c r="O92" s="20"/>
    </row>
    <row r="93" spans="1:15" ht="12.75" customHeight="1" x14ac:dyDescent="0.2">
      <c r="A93" s="12"/>
      <c r="B93" s="12"/>
      <c r="C93" s="4"/>
      <c r="D93" s="4"/>
      <c r="E93" s="5"/>
      <c r="F93" s="21"/>
      <c r="G93" s="4"/>
      <c r="L93" s="20"/>
      <c r="M93" s="20"/>
      <c r="N93" s="20"/>
      <c r="O93" s="20"/>
    </row>
    <row r="94" spans="1:15" ht="12.75" customHeight="1" x14ac:dyDescent="0.2">
      <c r="A94" s="7"/>
      <c r="C94" s="3"/>
      <c r="D94" s="3"/>
      <c r="E94" s="8"/>
      <c r="F94" s="9"/>
      <c r="G94" s="10"/>
      <c r="L94" s="20"/>
      <c r="M94" s="20"/>
      <c r="N94" s="20"/>
      <c r="O94" s="20"/>
    </row>
    <row r="95" spans="1:15" ht="12.75" customHeight="1" x14ac:dyDescent="0.2">
      <c r="A95" s="47" t="s">
        <v>123</v>
      </c>
      <c r="B95" s="18" t="s">
        <v>124</v>
      </c>
      <c r="D95" s="3"/>
      <c r="E95" s="8"/>
      <c r="F95" s="9"/>
      <c r="G95" s="10"/>
      <c r="L95" s="20"/>
      <c r="M95" s="20"/>
      <c r="N95" s="20"/>
      <c r="O95" s="20"/>
    </row>
    <row r="96" spans="1:15" ht="15.75" x14ac:dyDescent="0.2">
      <c r="A96" s="48" t="s">
        <v>125</v>
      </c>
      <c r="B96" s="11"/>
      <c r="C96" s="4"/>
      <c r="D96" s="4"/>
      <c r="E96" s="5"/>
      <c r="F96" s="9"/>
      <c r="G96" s="4"/>
      <c r="L96" s="20"/>
      <c r="M96" s="20"/>
      <c r="N96" s="20"/>
      <c r="O96" s="20"/>
    </row>
    <row r="97" spans="1:15" ht="12" x14ac:dyDescent="0.2">
      <c r="A97" s="25" t="s">
        <v>31</v>
      </c>
      <c r="B97" s="28" t="s">
        <v>32</v>
      </c>
      <c r="C97" s="29" t="s">
        <v>33</v>
      </c>
      <c r="D97" s="22"/>
      <c r="E97" s="22" t="s">
        <v>34</v>
      </c>
      <c r="F97" s="22"/>
      <c r="G97" s="23" t="s">
        <v>35</v>
      </c>
      <c r="H97" s="23"/>
      <c r="I97" s="42" t="s">
        <v>36</v>
      </c>
      <c r="J97" s="24" t="s">
        <v>37</v>
      </c>
      <c r="L97" s="20"/>
      <c r="M97" s="20"/>
      <c r="N97" s="20"/>
      <c r="O97" s="20"/>
    </row>
    <row r="98" spans="1:15" ht="12.75" customHeight="1" x14ac:dyDescent="0.2">
      <c r="A98" s="32"/>
      <c r="B98" s="32"/>
      <c r="C98" s="33" t="s">
        <v>38</v>
      </c>
      <c r="D98" s="33" t="s">
        <v>39</v>
      </c>
      <c r="E98" s="33" t="s">
        <v>40</v>
      </c>
      <c r="F98" s="33" t="s">
        <v>41</v>
      </c>
      <c r="G98" s="33" t="s">
        <v>42</v>
      </c>
      <c r="H98" s="39" t="s">
        <v>43</v>
      </c>
      <c r="I98" s="33"/>
      <c r="J98" s="41"/>
      <c r="L98" s="20"/>
      <c r="M98" s="20"/>
      <c r="N98" s="20"/>
      <c r="O98" s="20"/>
    </row>
    <row r="99" spans="1:15" ht="12.75" customHeight="1" x14ac:dyDescent="0.2">
      <c r="A99" s="26">
        <v>758</v>
      </c>
      <c r="B99" s="26" t="s">
        <v>126</v>
      </c>
      <c r="C99" s="30" t="s">
        <v>46</v>
      </c>
      <c r="D99" s="35" t="s">
        <v>100</v>
      </c>
      <c r="E99" s="36" t="s">
        <v>127</v>
      </c>
      <c r="F99" s="37">
        <v>20</v>
      </c>
      <c r="G99" s="35">
        <v>9</v>
      </c>
      <c r="H99" s="40">
        <v>4.05</v>
      </c>
      <c r="I99" s="38" t="s">
        <v>128</v>
      </c>
      <c r="J99" s="34">
        <f>IFERROR(_xlfn.XLOOKUP(I99,Index!$A:$A,Index!$B:$B),"")</f>
        <v>620.64</v>
      </c>
      <c r="L99" s="20"/>
      <c r="M99" s="20"/>
      <c r="N99" s="20"/>
      <c r="O99" s="20"/>
    </row>
    <row r="100" spans="1:15" ht="12.75" customHeight="1" x14ac:dyDescent="0.2">
      <c r="A100" s="26"/>
      <c r="B100" s="26"/>
      <c r="C100" s="30"/>
      <c r="D100" s="35" t="s">
        <v>49</v>
      </c>
      <c r="E100" s="36" t="s">
        <v>127</v>
      </c>
      <c r="F100" s="37">
        <v>20</v>
      </c>
      <c r="G100" s="35">
        <v>9</v>
      </c>
      <c r="H100" s="40">
        <v>4.05</v>
      </c>
      <c r="I100" s="38" t="s">
        <v>3076</v>
      </c>
      <c r="J100" s="34">
        <f>J101</f>
        <v>651.9</v>
      </c>
      <c r="L100" s="20"/>
      <c r="M100" s="20"/>
      <c r="N100" s="20"/>
      <c r="O100" s="20"/>
    </row>
    <row r="101" spans="1:15" ht="12.75" customHeight="1" x14ac:dyDescent="0.2">
      <c r="A101" s="26"/>
      <c r="B101" s="26"/>
      <c r="C101" s="30"/>
      <c r="D101" s="35" t="s">
        <v>51</v>
      </c>
      <c r="E101" s="36" t="s">
        <v>127</v>
      </c>
      <c r="F101" s="37">
        <v>20</v>
      </c>
      <c r="G101" s="35">
        <v>9</v>
      </c>
      <c r="H101" s="40">
        <v>4.05</v>
      </c>
      <c r="I101" s="38" t="s">
        <v>129</v>
      </c>
      <c r="J101" s="34">
        <f>IFERROR(_xlfn.XLOOKUP(I101,Index!$A:$A,Index!$B:$B),"")</f>
        <v>651.9</v>
      </c>
      <c r="L101" s="20"/>
      <c r="M101" s="20"/>
      <c r="N101" s="20"/>
      <c r="O101" s="20"/>
    </row>
    <row r="102" spans="1:15" ht="12.75" customHeight="1" x14ac:dyDescent="0.2">
      <c r="A102" s="26"/>
      <c r="B102" s="26"/>
      <c r="C102" s="30"/>
      <c r="D102" s="35" t="s">
        <v>100</v>
      </c>
      <c r="E102" s="36">
        <v>1</v>
      </c>
      <c r="F102" s="37">
        <v>25</v>
      </c>
      <c r="G102" s="35">
        <v>10</v>
      </c>
      <c r="H102" s="40">
        <v>4.5</v>
      </c>
      <c r="I102" s="38" t="s">
        <v>130</v>
      </c>
      <c r="J102" s="34">
        <f>IFERROR(_xlfn.XLOOKUP(I102,Index!$A:$A,Index!$B:$B),"")</f>
        <v>627.5</v>
      </c>
      <c r="L102" s="20"/>
      <c r="M102" s="20"/>
      <c r="N102" s="20"/>
      <c r="O102" s="20"/>
    </row>
    <row r="103" spans="1:15" ht="12.75" customHeight="1" x14ac:dyDescent="0.2">
      <c r="A103" s="26"/>
      <c r="B103" s="26"/>
      <c r="C103" s="30"/>
      <c r="D103" s="35" t="s">
        <v>49</v>
      </c>
      <c r="E103" s="36">
        <v>1</v>
      </c>
      <c r="F103" s="37">
        <v>25</v>
      </c>
      <c r="G103" s="35">
        <v>10</v>
      </c>
      <c r="H103" s="40">
        <v>4.5</v>
      </c>
      <c r="I103" s="38" t="s">
        <v>3076</v>
      </c>
      <c r="J103" s="34">
        <f>J104</f>
        <v>658</v>
      </c>
      <c r="L103" s="20"/>
      <c r="M103" s="20"/>
      <c r="N103" s="20"/>
      <c r="O103" s="20"/>
    </row>
    <row r="104" spans="1:15" ht="12.75" customHeight="1" x14ac:dyDescent="0.2">
      <c r="A104" s="26"/>
      <c r="B104" s="26"/>
      <c r="C104" s="30"/>
      <c r="D104" s="35" t="s">
        <v>51</v>
      </c>
      <c r="E104" s="36">
        <v>1</v>
      </c>
      <c r="F104" s="37">
        <v>25</v>
      </c>
      <c r="G104" s="35">
        <v>10</v>
      </c>
      <c r="H104" s="40">
        <v>4.5</v>
      </c>
      <c r="I104" s="38" t="s">
        <v>131</v>
      </c>
      <c r="J104" s="34">
        <f>IFERROR(_xlfn.XLOOKUP(I104,Index!$A:$A,Index!$B:$B),"")</f>
        <v>658</v>
      </c>
      <c r="L104" s="20"/>
      <c r="M104" s="20"/>
      <c r="N104" s="20"/>
      <c r="O104" s="20"/>
    </row>
    <row r="105" spans="1:15" ht="12.75" customHeight="1" x14ac:dyDescent="0.2">
      <c r="A105" s="26"/>
      <c r="B105" s="26"/>
      <c r="C105" s="30"/>
      <c r="D105" s="35" t="s">
        <v>100</v>
      </c>
      <c r="E105" s="36" t="s">
        <v>132</v>
      </c>
      <c r="F105" s="37">
        <v>32</v>
      </c>
      <c r="G105" s="35">
        <v>13</v>
      </c>
      <c r="H105" s="40">
        <v>5.85</v>
      </c>
      <c r="I105" s="38" t="s">
        <v>133</v>
      </c>
      <c r="J105" s="34">
        <f>IFERROR(_xlfn.XLOOKUP(I105,Index!$A:$A,Index!$B:$B),"")</f>
        <v>620.64</v>
      </c>
      <c r="L105" s="20"/>
      <c r="M105" s="20"/>
      <c r="N105" s="20"/>
      <c r="O105" s="20"/>
    </row>
    <row r="106" spans="1:15" ht="12.75" customHeight="1" x14ac:dyDescent="0.2">
      <c r="A106" s="26"/>
      <c r="B106" s="26"/>
      <c r="C106" s="30"/>
      <c r="D106" s="35" t="s">
        <v>49</v>
      </c>
      <c r="E106" s="36" t="s">
        <v>132</v>
      </c>
      <c r="F106" s="37">
        <v>32</v>
      </c>
      <c r="G106" s="35">
        <v>13</v>
      </c>
      <c r="H106" s="40">
        <v>5.85</v>
      </c>
      <c r="I106" s="38" t="s">
        <v>3076</v>
      </c>
      <c r="J106" s="34">
        <f>J105*1.05</f>
        <v>651.67200000000003</v>
      </c>
      <c r="L106" s="20"/>
      <c r="M106" s="20"/>
      <c r="N106" s="20"/>
      <c r="O106" s="20"/>
    </row>
    <row r="107" spans="1:15" ht="12.75" customHeight="1" x14ac:dyDescent="0.2">
      <c r="A107" s="26"/>
      <c r="B107" s="26"/>
      <c r="C107" s="30"/>
      <c r="D107" s="35" t="s">
        <v>51</v>
      </c>
      <c r="E107" s="36" t="s">
        <v>132</v>
      </c>
      <c r="F107" s="37">
        <v>32</v>
      </c>
      <c r="G107" s="35">
        <v>13</v>
      </c>
      <c r="H107" s="40">
        <v>5.85</v>
      </c>
      <c r="I107" s="38" t="s">
        <v>3076</v>
      </c>
      <c r="J107" s="34">
        <f>J106</f>
        <v>651.67200000000003</v>
      </c>
      <c r="L107" s="20"/>
      <c r="M107" s="20"/>
      <c r="N107" s="20"/>
      <c r="O107" s="20"/>
    </row>
    <row r="108" spans="1:15" ht="12.75" customHeight="1" x14ac:dyDescent="0.2">
      <c r="A108" s="26"/>
      <c r="B108" s="26"/>
      <c r="C108" s="30"/>
      <c r="D108" s="35" t="s">
        <v>100</v>
      </c>
      <c r="E108" s="36" t="s">
        <v>134</v>
      </c>
      <c r="F108" s="37">
        <v>40</v>
      </c>
      <c r="G108" s="35">
        <v>13</v>
      </c>
      <c r="H108" s="40">
        <v>5.85</v>
      </c>
      <c r="I108" s="38" t="s">
        <v>3099</v>
      </c>
      <c r="J108" s="34">
        <f>IFERROR(_xlfn.XLOOKUP(I108,Index!$A:$A,Index!$B:$B),"")</f>
        <v>643.53</v>
      </c>
      <c r="L108" s="20"/>
      <c r="M108" s="20"/>
      <c r="N108" s="20"/>
      <c r="O108" s="20"/>
    </row>
    <row r="109" spans="1:15" ht="12.75" customHeight="1" x14ac:dyDescent="0.2">
      <c r="A109" s="26"/>
      <c r="B109" s="26"/>
      <c r="C109" s="30"/>
      <c r="D109" s="35" t="s">
        <v>49</v>
      </c>
      <c r="E109" s="36" t="s">
        <v>134</v>
      </c>
      <c r="F109" s="37">
        <v>40</v>
      </c>
      <c r="G109" s="35">
        <v>13</v>
      </c>
      <c r="H109" s="40">
        <v>5.85</v>
      </c>
      <c r="I109" s="38" t="s">
        <v>135</v>
      </c>
      <c r="J109" s="34">
        <f>IFERROR(_xlfn.XLOOKUP(I109,Index!$A:$A,Index!$B:$B),"")</f>
        <v>668.67</v>
      </c>
      <c r="L109" s="20"/>
      <c r="M109" s="20"/>
      <c r="N109" s="20"/>
      <c r="O109" s="20"/>
    </row>
    <row r="110" spans="1:15" ht="12.75" customHeight="1" x14ac:dyDescent="0.2">
      <c r="A110" s="26"/>
      <c r="B110" s="26"/>
      <c r="C110" s="30"/>
      <c r="D110" s="35" t="s">
        <v>51</v>
      </c>
      <c r="E110" s="36" t="s">
        <v>134</v>
      </c>
      <c r="F110" s="37">
        <v>40</v>
      </c>
      <c r="G110" s="35">
        <v>13</v>
      </c>
      <c r="H110" s="40">
        <v>5.85</v>
      </c>
      <c r="I110" s="38" t="s">
        <v>136</v>
      </c>
      <c r="J110" s="34">
        <f>IFERROR(_xlfn.XLOOKUP(I110,Index!$A:$A,Index!$B:$B),"")</f>
        <v>682.26</v>
      </c>
      <c r="L110" s="20"/>
      <c r="M110" s="20"/>
      <c r="N110" s="20"/>
      <c r="O110" s="20"/>
    </row>
    <row r="111" spans="1:15" ht="12.75" customHeight="1" x14ac:dyDescent="0.2">
      <c r="A111" s="26"/>
      <c r="B111" s="26"/>
      <c r="C111" s="30"/>
      <c r="D111" s="35" t="s">
        <v>100</v>
      </c>
      <c r="E111" s="36">
        <v>2</v>
      </c>
      <c r="F111" s="37">
        <v>50</v>
      </c>
      <c r="G111" s="35">
        <v>17</v>
      </c>
      <c r="H111" s="40">
        <v>7.65</v>
      </c>
      <c r="I111" s="38" t="s">
        <v>137</v>
      </c>
      <c r="J111" s="34">
        <f>IFERROR(_xlfn.XLOOKUP(I111,Index!$A:$A,Index!$B:$B),"")</f>
        <v>439.93</v>
      </c>
      <c r="M111" s="20"/>
      <c r="N111" s="20"/>
      <c r="O111" s="20"/>
    </row>
    <row r="112" spans="1:15" ht="12.75" customHeight="1" x14ac:dyDescent="0.2">
      <c r="A112" s="26"/>
      <c r="B112" s="26"/>
      <c r="C112" s="30"/>
      <c r="D112" s="35" t="s">
        <v>49</v>
      </c>
      <c r="E112" s="36">
        <v>2</v>
      </c>
      <c r="F112" s="37">
        <v>50</v>
      </c>
      <c r="G112" s="35">
        <v>17</v>
      </c>
      <c r="H112" s="40">
        <v>7.65</v>
      </c>
      <c r="I112" s="38" t="s">
        <v>138</v>
      </c>
      <c r="J112" s="34">
        <f>IFERROR(_xlfn.XLOOKUP(I112,Index!$A:$A,Index!$B:$B),"")</f>
        <v>462.06</v>
      </c>
      <c r="L112" s="20"/>
      <c r="M112" s="20"/>
      <c r="N112" s="20"/>
      <c r="O112" s="20"/>
    </row>
    <row r="113" spans="1:15" ht="12.75" customHeight="1" x14ac:dyDescent="0.2">
      <c r="A113" s="26"/>
      <c r="B113" s="26"/>
      <c r="C113" s="30"/>
      <c r="D113" s="35" t="s">
        <v>51</v>
      </c>
      <c r="E113" s="36">
        <v>2</v>
      </c>
      <c r="F113" s="37">
        <v>50</v>
      </c>
      <c r="G113" s="35">
        <v>17</v>
      </c>
      <c r="H113" s="40">
        <v>7.65</v>
      </c>
      <c r="I113" s="248" t="s">
        <v>3230</v>
      </c>
      <c r="J113" s="34">
        <f>IFERROR(_xlfn.XLOOKUP(I113,Index!$A:$A,Index!$B:$B),"")</f>
        <v>462.06</v>
      </c>
      <c r="L113" s="20"/>
      <c r="M113" s="20"/>
      <c r="N113" s="20"/>
      <c r="O113" s="20"/>
    </row>
    <row r="114" spans="1:15" ht="12.75" customHeight="1" x14ac:dyDescent="0.2">
      <c r="A114" s="26"/>
      <c r="B114" s="26"/>
      <c r="C114" s="30"/>
      <c r="D114" s="35" t="s">
        <v>100</v>
      </c>
      <c r="E114" s="36" t="s">
        <v>139</v>
      </c>
      <c r="F114" s="37">
        <v>65</v>
      </c>
      <c r="G114" s="35">
        <v>30</v>
      </c>
      <c r="H114" s="40">
        <v>13.5</v>
      </c>
      <c r="I114" s="38" t="s">
        <v>140</v>
      </c>
      <c r="J114" s="34">
        <f>IFERROR(_xlfn.XLOOKUP(I114,Index!$A:$A,Index!$B:$B),"")</f>
        <v>502.47</v>
      </c>
      <c r="L114" s="20"/>
      <c r="M114" s="20"/>
      <c r="N114" s="20"/>
      <c r="O114" s="20"/>
    </row>
    <row r="115" spans="1:15" ht="12.75" customHeight="1" x14ac:dyDescent="0.2">
      <c r="A115" s="26"/>
      <c r="B115" s="26"/>
      <c r="C115" s="30"/>
      <c r="D115" s="35" t="s">
        <v>49</v>
      </c>
      <c r="E115" s="36" t="s">
        <v>139</v>
      </c>
      <c r="F115" s="37">
        <v>65</v>
      </c>
      <c r="G115" s="35">
        <v>30</v>
      </c>
      <c r="H115" s="40">
        <v>13.5</v>
      </c>
      <c r="I115" s="38" t="s">
        <v>141</v>
      </c>
      <c r="J115" s="34">
        <f>IFERROR(_xlfn.XLOOKUP(I115,Index!$A:$A,Index!$B:$B),"")</f>
        <v>526.87</v>
      </c>
      <c r="L115" s="20"/>
      <c r="M115" s="20"/>
      <c r="N115" s="20"/>
      <c r="O115" s="20"/>
    </row>
    <row r="116" spans="1:15" ht="12.75" customHeight="1" x14ac:dyDescent="0.2">
      <c r="A116" s="26"/>
      <c r="B116" s="26"/>
      <c r="C116" s="30"/>
      <c r="D116" s="35" t="s">
        <v>51</v>
      </c>
      <c r="E116" s="36" t="s">
        <v>139</v>
      </c>
      <c r="F116" s="37">
        <v>65</v>
      </c>
      <c r="G116" s="35">
        <v>30</v>
      </c>
      <c r="H116" s="40">
        <v>13.5</v>
      </c>
      <c r="I116" s="38" t="s">
        <v>142</v>
      </c>
      <c r="J116" s="34">
        <f>IFERROR(_xlfn.XLOOKUP(I116,Index!$A:$A,Index!$B:$B),"")</f>
        <v>526.87</v>
      </c>
      <c r="L116" s="20"/>
      <c r="M116" s="20"/>
      <c r="N116" s="20"/>
      <c r="O116" s="20"/>
    </row>
    <row r="117" spans="1:15" ht="12.75" customHeight="1" x14ac:dyDescent="0.2">
      <c r="A117" s="26"/>
      <c r="B117" s="26"/>
      <c r="C117" s="30"/>
      <c r="D117" s="35" t="s">
        <v>100</v>
      </c>
      <c r="E117" s="36">
        <v>3</v>
      </c>
      <c r="F117" s="37">
        <v>80</v>
      </c>
      <c r="G117" s="35">
        <v>36</v>
      </c>
      <c r="H117" s="40">
        <v>16.2</v>
      </c>
      <c r="I117" s="38" t="s">
        <v>143</v>
      </c>
      <c r="J117" s="34">
        <f>IFERROR(_xlfn.XLOOKUP(I117,Index!$A:$A,Index!$B:$B),"")</f>
        <v>577.96</v>
      </c>
      <c r="L117" s="20"/>
      <c r="M117" s="20"/>
      <c r="N117" s="20"/>
      <c r="O117" s="20"/>
    </row>
    <row r="118" spans="1:15" ht="12.75" customHeight="1" x14ac:dyDescent="0.2">
      <c r="A118" s="26"/>
      <c r="B118" s="26"/>
      <c r="C118" s="30"/>
      <c r="D118" s="35" t="s">
        <v>49</v>
      </c>
      <c r="E118" s="36">
        <v>3</v>
      </c>
      <c r="F118" s="37">
        <v>80</v>
      </c>
      <c r="G118" s="35">
        <v>36</v>
      </c>
      <c r="H118" s="40">
        <v>16.2</v>
      </c>
      <c r="I118" s="38" t="s">
        <v>144</v>
      </c>
      <c r="J118" s="34">
        <f>IFERROR(_xlfn.XLOOKUP(I118,Index!$A:$A,Index!$B:$B),"")</f>
        <v>606.16</v>
      </c>
      <c r="L118" s="20"/>
      <c r="M118" s="20"/>
      <c r="N118" s="20"/>
      <c r="O118" s="20"/>
    </row>
    <row r="119" spans="1:15" ht="12.75" customHeight="1" x14ac:dyDescent="0.2">
      <c r="A119" s="26"/>
      <c r="B119" s="26"/>
      <c r="C119" s="30"/>
      <c r="D119" s="35" t="s">
        <v>51</v>
      </c>
      <c r="E119" s="36">
        <v>3</v>
      </c>
      <c r="F119" s="37">
        <v>80</v>
      </c>
      <c r="G119" s="35">
        <v>36</v>
      </c>
      <c r="H119" s="40">
        <v>16.2</v>
      </c>
      <c r="I119" s="38" t="s">
        <v>145</v>
      </c>
      <c r="J119" s="34">
        <f>IFERROR(_xlfn.XLOOKUP(I119,Index!$A:$A,Index!$B:$B),"")</f>
        <v>606.16</v>
      </c>
      <c r="L119" s="20"/>
      <c r="M119" s="20"/>
      <c r="N119" s="20"/>
      <c r="O119" s="20"/>
    </row>
    <row r="120" spans="1:15" ht="12.75" customHeight="1" x14ac:dyDescent="0.2">
      <c r="A120" s="26"/>
      <c r="B120" s="26"/>
      <c r="C120" s="30"/>
      <c r="D120" s="35" t="s">
        <v>100</v>
      </c>
      <c r="E120" s="36">
        <v>4</v>
      </c>
      <c r="F120" s="37">
        <v>100</v>
      </c>
      <c r="G120" s="35">
        <v>68</v>
      </c>
      <c r="H120" s="40">
        <v>30.6</v>
      </c>
      <c r="I120" s="38" t="s">
        <v>146</v>
      </c>
      <c r="J120" s="34">
        <f>IFERROR(_xlfn.XLOOKUP(I120,Index!$A:$A,Index!$B:$B),"")</f>
        <v>956.14</v>
      </c>
      <c r="L120" s="20"/>
      <c r="M120" s="20"/>
      <c r="N120" s="20"/>
      <c r="O120" s="20"/>
    </row>
    <row r="121" spans="1:15" ht="12.75" customHeight="1" x14ac:dyDescent="0.2">
      <c r="A121" s="26"/>
      <c r="B121" s="26"/>
      <c r="C121" s="30"/>
      <c r="D121" s="35" t="s">
        <v>49</v>
      </c>
      <c r="E121" s="36">
        <v>4</v>
      </c>
      <c r="F121" s="37">
        <v>100</v>
      </c>
      <c r="G121" s="35">
        <v>68</v>
      </c>
      <c r="H121" s="40">
        <v>30.6</v>
      </c>
      <c r="I121" s="38" t="s">
        <v>147</v>
      </c>
      <c r="J121" s="34">
        <f>IFERROR(_xlfn.XLOOKUP(I121,Index!$A:$A,Index!$B:$B),"")</f>
        <v>1004.91</v>
      </c>
      <c r="L121" s="20"/>
      <c r="M121" s="20"/>
      <c r="N121" s="20"/>
      <c r="O121" s="20"/>
    </row>
    <row r="122" spans="1:15" ht="12.75" customHeight="1" x14ac:dyDescent="0.2">
      <c r="A122" s="26"/>
      <c r="B122" s="26"/>
      <c r="C122" s="30"/>
      <c r="D122" s="35" t="s">
        <v>51</v>
      </c>
      <c r="E122" s="36">
        <v>4</v>
      </c>
      <c r="F122" s="37">
        <v>100</v>
      </c>
      <c r="G122" s="35">
        <v>68</v>
      </c>
      <c r="H122" s="40">
        <v>30.6</v>
      </c>
      <c r="I122" s="38" t="s">
        <v>148</v>
      </c>
      <c r="J122" s="34">
        <f>IFERROR(_xlfn.XLOOKUP(I122,Index!$A:$A,Index!$B:$B),"")</f>
        <v>1004.91</v>
      </c>
      <c r="L122" s="20"/>
      <c r="M122" s="20"/>
      <c r="N122" s="20"/>
      <c r="O122" s="20"/>
    </row>
    <row r="123" spans="1:15" ht="12.75" customHeight="1" x14ac:dyDescent="0.2">
      <c r="A123" s="26"/>
      <c r="B123" s="26"/>
      <c r="C123" s="30"/>
      <c r="D123" s="35" t="s">
        <v>149</v>
      </c>
      <c r="E123" s="36">
        <v>5</v>
      </c>
      <c r="F123" s="37">
        <v>125</v>
      </c>
      <c r="G123" s="35">
        <v>102</v>
      </c>
      <c r="H123" s="40">
        <v>45.9</v>
      </c>
      <c r="I123" s="38" t="s">
        <v>150</v>
      </c>
      <c r="J123" s="34">
        <f>IFERROR(_xlfn.XLOOKUP(I123,Index!$A:$A,Index!$B:$B),"")</f>
        <v>1495.22</v>
      </c>
      <c r="L123" s="20"/>
      <c r="M123" s="20"/>
      <c r="N123" s="20"/>
      <c r="O123" s="20"/>
    </row>
    <row r="124" spans="1:15" ht="12.75" customHeight="1" x14ac:dyDescent="0.2">
      <c r="A124" s="26"/>
      <c r="B124" s="26"/>
      <c r="C124" s="30"/>
      <c r="D124" s="35" t="s">
        <v>49</v>
      </c>
      <c r="E124" s="36">
        <v>5</v>
      </c>
      <c r="F124" s="37">
        <v>125</v>
      </c>
      <c r="G124" s="35">
        <v>102</v>
      </c>
      <c r="H124" s="40">
        <v>45.9</v>
      </c>
      <c r="I124" s="38" t="s">
        <v>151</v>
      </c>
      <c r="J124" s="34">
        <f>IFERROR(_xlfn.XLOOKUP(I124,Index!$A:$A,Index!$B:$B),"")</f>
        <v>1569.15</v>
      </c>
      <c r="L124" s="20"/>
      <c r="M124" s="20"/>
      <c r="N124" s="20"/>
      <c r="O124" s="20"/>
    </row>
    <row r="125" spans="1:15" ht="12.75" customHeight="1" x14ac:dyDescent="0.2">
      <c r="A125" s="26"/>
      <c r="B125" s="26"/>
      <c r="C125" s="30"/>
      <c r="D125" s="35" t="s">
        <v>51</v>
      </c>
      <c r="E125" s="36">
        <v>5</v>
      </c>
      <c r="F125" s="37">
        <v>125</v>
      </c>
      <c r="G125" s="35">
        <v>102</v>
      </c>
      <c r="H125" s="40">
        <v>45.9</v>
      </c>
      <c r="I125" s="38" t="s">
        <v>152</v>
      </c>
      <c r="J125" s="34">
        <f>IFERROR(_xlfn.XLOOKUP(I125,Index!$A:$A,Index!$B:$B),"")</f>
        <v>1569.15</v>
      </c>
      <c r="L125" s="20"/>
      <c r="M125" s="20"/>
      <c r="N125" s="20"/>
      <c r="O125" s="20"/>
    </row>
    <row r="126" spans="1:15" ht="12.75" customHeight="1" x14ac:dyDescent="0.2">
      <c r="A126" s="26"/>
      <c r="B126" s="26"/>
      <c r="C126" s="30"/>
      <c r="D126" s="35" t="s">
        <v>149</v>
      </c>
      <c r="E126" s="36">
        <v>6</v>
      </c>
      <c r="F126" s="37">
        <v>150</v>
      </c>
      <c r="G126" s="35">
        <v>150</v>
      </c>
      <c r="H126" s="40">
        <v>67.5</v>
      </c>
      <c r="I126" s="38" t="s">
        <v>153</v>
      </c>
      <c r="J126" s="34">
        <f>IFERROR(_xlfn.XLOOKUP(I126,Index!$A:$A,Index!$B:$B),"")</f>
        <v>1919.87</v>
      </c>
      <c r="L126" s="20"/>
      <c r="M126" s="20"/>
      <c r="N126" s="20"/>
      <c r="O126" s="20"/>
    </row>
    <row r="127" spans="1:15" ht="12.75" customHeight="1" x14ac:dyDescent="0.2">
      <c r="A127" s="26"/>
      <c r="B127" s="26"/>
      <c r="C127" s="30"/>
      <c r="D127" s="35" t="s">
        <v>49</v>
      </c>
      <c r="E127" s="36">
        <v>6</v>
      </c>
      <c r="F127" s="37">
        <v>150</v>
      </c>
      <c r="G127" s="35">
        <v>150</v>
      </c>
      <c r="H127" s="40">
        <v>67.5</v>
      </c>
      <c r="I127" s="38" t="s">
        <v>154</v>
      </c>
      <c r="J127" s="34">
        <f>IFERROR(_xlfn.XLOOKUP(I127,Index!$A:$A,Index!$B:$B),"")</f>
        <v>2014.44</v>
      </c>
      <c r="L127" s="20"/>
      <c r="M127" s="20"/>
      <c r="N127" s="20"/>
      <c r="O127" s="20"/>
    </row>
    <row r="128" spans="1:15" ht="12.75" customHeight="1" x14ac:dyDescent="0.2">
      <c r="A128" s="26"/>
      <c r="B128" s="26"/>
      <c r="C128" s="30"/>
      <c r="D128" s="35" t="s">
        <v>51</v>
      </c>
      <c r="E128" s="36">
        <v>6</v>
      </c>
      <c r="F128" s="37">
        <v>150</v>
      </c>
      <c r="G128" s="35">
        <v>150</v>
      </c>
      <c r="H128" s="40">
        <v>67.5</v>
      </c>
      <c r="I128" s="38" t="s">
        <v>155</v>
      </c>
      <c r="J128" s="34">
        <f>IFERROR(_xlfn.XLOOKUP(I128,Index!$A:$A,Index!$B:$B),"")</f>
        <v>2014.44</v>
      </c>
      <c r="L128" s="20"/>
      <c r="M128" s="20"/>
      <c r="N128" s="20"/>
      <c r="O128" s="20"/>
    </row>
    <row r="129" spans="1:15" ht="12.75" customHeight="1" x14ac:dyDescent="0.2">
      <c r="A129" s="26"/>
      <c r="B129" s="26"/>
      <c r="C129" s="30"/>
      <c r="D129" s="35" t="s">
        <v>149</v>
      </c>
      <c r="E129" s="36">
        <v>8</v>
      </c>
      <c r="F129" s="37">
        <v>200</v>
      </c>
      <c r="G129" s="35">
        <v>270</v>
      </c>
      <c r="H129" s="40">
        <v>121.5</v>
      </c>
      <c r="I129" s="38" t="s">
        <v>156</v>
      </c>
      <c r="J129" s="34">
        <f>IFERROR(_xlfn.XLOOKUP(I129,Index!$A:$A,Index!$B:$B),"")</f>
        <v>3214.55</v>
      </c>
      <c r="L129" s="20"/>
      <c r="M129" s="20"/>
      <c r="N129" s="20"/>
      <c r="O129" s="20"/>
    </row>
    <row r="130" spans="1:15" ht="12.75" customHeight="1" x14ac:dyDescent="0.2">
      <c r="A130" s="26"/>
      <c r="B130" s="26"/>
      <c r="C130" s="30"/>
      <c r="D130" s="35" t="s">
        <v>49</v>
      </c>
      <c r="E130" s="36">
        <v>8</v>
      </c>
      <c r="F130" s="37">
        <v>200</v>
      </c>
      <c r="G130" s="35">
        <v>270</v>
      </c>
      <c r="H130" s="40">
        <v>121.5</v>
      </c>
      <c r="I130" s="38" t="s">
        <v>157</v>
      </c>
      <c r="J130" s="34">
        <f>IFERROR(_xlfn.XLOOKUP(I130,Index!$A:$A,Index!$B:$B),"")</f>
        <v>3376.2</v>
      </c>
      <c r="L130" s="20"/>
      <c r="M130" s="20"/>
      <c r="N130" s="20"/>
      <c r="O130" s="20"/>
    </row>
    <row r="131" spans="1:15" ht="12.75" customHeight="1" x14ac:dyDescent="0.2">
      <c r="A131" s="26"/>
      <c r="B131" s="26"/>
      <c r="C131" s="30"/>
      <c r="D131" s="35" t="s">
        <v>51</v>
      </c>
      <c r="E131" s="36">
        <v>8</v>
      </c>
      <c r="F131" s="37">
        <v>200</v>
      </c>
      <c r="G131" s="35">
        <v>270</v>
      </c>
      <c r="H131" s="40">
        <v>121.5</v>
      </c>
      <c r="I131" s="38" t="s">
        <v>3076</v>
      </c>
      <c r="J131" s="34">
        <f>J130</f>
        <v>3376.2</v>
      </c>
      <c r="L131" s="20"/>
      <c r="M131" s="20"/>
      <c r="N131" s="20"/>
      <c r="O131" s="20"/>
    </row>
    <row r="132" spans="1:15" ht="12.75" customHeight="1" x14ac:dyDescent="0.2">
      <c r="A132" s="26"/>
      <c r="B132" s="26"/>
      <c r="C132" s="30"/>
      <c r="D132" s="35" t="s">
        <v>149</v>
      </c>
      <c r="E132" s="36">
        <v>10</v>
      </c>
      <c r="F132" s="37">
        <v>250</v>
      </c>
      <c r="G132" s="35">
        <v>370</v>
      </c>
      <c r="H132" s="40">
        <v>166.5</v>
      </c>
      <c r="I132" s="38" t="s">
        <v>158</v>
      </c>
      <c r="J132" s="34">
        <f>IFERROR(_xlfn.XLOOKUP(I132,Index!$A:$A,Index!$B:$B),"")</f>
        <v>5849.63</v>
      </c>
      <c r="L132" s="20"/>
      <c r="M132" s="20"/>
      <c r="N132" s="20"/>
      <c r="O132" s="20"/>
    </row>
    <row r="133" spans="1:15" ht="12.75" customHeight="1" x14ac:dyDescent="0.2">
      <c r="A133" s="26"/>
      <c r="B133" s="26"/>
      <c r="C133" s="30"/>
      <c r="D133" s="35" t="s">
        <v>49</v>
      </c>
      <c r="E133" s="36">
        <v>10</v>
      </c>
      <c r="F133" s="37">
        <v>250</v>
      </c>
      <c r="G133" s="35">
        <v>370</v>
      </c>
      <c r="H133" s="40">
        <v>166.5</v>
      </c>
      <c r="I133" s="38" t="s">
        <v>159</v>
      </c>
      <c r="J133" s="34">
        <f>IFERROR(_xlfn.XLOOKUP(I133,Index!$A:$A,Index!$B:$B),"")</f>
        <v>6140.92</v>
      </c>
      <c r="L133" s="20"/>
      <c r="M133" s="20"/>
      <c r="N133" s="20"/>
      <c r="O133" s="20"/>
    </row>
    <row r="134" spans="1:15" ht="12.75" customHeight="1" x14ac:dyDescent="0.2">
      <c r="A134" s="26"/>
      <c r="B134" s="26"/>
      <c r="C134" s="30"/>
      <c r="D134" s="35" t="s">
        <v>51</v>
      </c>
      <c r="E134" s="36">
        <v>10</v>
      </c>
      <c r="F134" s="37">
        <v>250</v>
      </c>
      <c r="G134" s="35">
        <v>370</v>
      </c>
      <c r="H134" s="40">
        <v>166.5</v>
      </c>
      <c r="I134" s="38" t="s">
        <v>160</v>
      </c>
      <c r="J134" s="34">
        <f>IFERROR(_xlfn.XLOOKUP(I134,Index!$A:$A,Index!$B:$B),"")</f>
        <v>6140.92</v>
      </c>
      <c r="L134" s="20"/>
      <c r="M134" s="20"/>
      <c r="N134" s="20"/>
      <c r="O134" s="20"/>
    </row>
    <row r="135" spans="1:15" ht="12.75" customHeight="1" x14ac:dyDescent="0.2">
      <c r="A135" s="26"/>
      <c r="B135" s="26"/>
      <c r="C135" s="30"/>
      <c r="D135" s="35" t="s">
        <v>149</v>
      </c>
      <c r="E135" s="36">
        <v>12</v>
      </c>
      <c r="F135" s="37">
        <v>300</v>
      </c>
      <c r="G135" s="35">
        <v>605</v>
      </c>
      <c r="H135" s="40">
        <v>272.25</v>
      </c>
      <c r="I135" s="38" t="s">
        <v>161</v>
      </c>
      <c r="J135" s="34">
        <f>IFERROR(_xlfn.XLOOKUP(I135,Index!$A:$A,Index!$B:$B),"")</f>
        <v>8779.02</v>
      </c>
      <c r="L135" s="20"/>
      <c r="M135" s="20"/>
      <c r="N135" s="20"/>
      <c r="O135" s="20"/>
    </row>
    <row r="136" spans="1:15" ht="12.75" customHeight="1" x14ac:dyDescent="0.2">
      <c r="A136" s="26"/>
      <c r="B136" s="26"/>
      <c r="C136" s="30"/>
      <c r="D136" s="35" t="s">
        <v>49</v>
      </c>
      <c r="E136" s="36">
        <v>12</v>
      </c>
      <c r="F136" s="37">
        <v>300</v>
      </c>
      <c r="G136" s="35">
        <v>605</v>
      </c>
      <c r="H136" s="40">
        <v>272.25</v>
      </c>
      <c r="I136" s="38" t="s">
        <v>162</v>
      </c>
      <c r="J136" s="34">
        <f>IFERROR(_xlfn.XLOOKUP(I136,Index!$A:$A,Index!$B:$B),"")</f>
        <v>9218.2099999999991</v>
      </c>
      <c r="L136" s="20"/>
      <c r="M136" s="20"/>
      <c r="N136" s="20"/>
      <c r="O136" s="20"/>
    </row>
    <row r="137" spans="1:15" ht="12.75" customHeight="1" x14ac:dyDescent="0.2">
      <c r="A137" s="26"/>
      <c r="B137" s="26"/>
      <c r="C137" s="30"/>
      <c r="D137" s="35" t="s">
        <v>51</v>
      </c>
      <c r="E137" s="36">
        <v>12</v>
      </c>
      <c r="F137" s="37">
        <v>300</v>
      </c>
      <c r="G137" s="35">
        <v>605</v>
      </c>
      <c r="H137" s="40">
        <v>272.25</v>
      </c>
      <c r="I137" s="35" t="s">
        <v>3076</v>
      </c>
      <c r="J137" s="34">
        <f>J136</f>
        <v>9218.2099999999991</v>
      </c>
      <c r="L137" s="20"/>
      <c r="M137" s="20"/>
      <c r="N137" s="20"/>
      <c r="O137" s="20"/>
    </row>
    <row r="138" spans="1:15" ht="12.75" customHeight="1" x14ac:dyDescent="0.2">
      <c r="A138" s="26"/>
      <c r="B138" s="26"/>
      <c r="C138" s="30"/>
      <c r="D138" s="35" t="s">
        <v>149</v>
      </c>
      <c r="E138" s="36">
        <v>14</v>
      </c>
      <c r="F138" s="37">
        <v>350</v>
      </c>
      <c r="G138" s="35">
        <v>863</v>
      </c>
      <c r="H138" s="40">
        <v>388.35</v>
      </c>
      <c r="I138" s="38" t="s">
        <v>163</v>
      </c>
      <c r="J138" s="34">
        <f>IFERROR(_xlfn.XLOOKUP(I138,Index!$A:$A,Index!$B:$B),"")</f>
        <v>16205.48</v>
      </c>
      <c r="L138" s="20"/>
      <c r="M138" s="20"/>
      <c r="N138" s="20"/>
      <c r="O138" s="20"/>
    </row>
    <row r="139" spans="1:15" ht="12.75" customHeight="1" x14ac:dyDescent="0.2">
      <c r="A139" s="26"/>
      <c r="B139" s="26"/>
      <c r="C139" s="30"/>
      <c r="D139" s="35" t="s">
        <v>49</v>
      </c>
      <c r="E139" s="36">
        <v>14</v>
      </c>
      <c r="F139" s="37">
        <v>350</v>
      </c>
      <c r="G139" s="35">
        <v>863</v>
      </c>
      <c r="H139" s="40">
        <v>388.35</v>
      </c>
      <c r="I139" s="38" t="s">
        <v>164</v>
      </c>
      <c r="J139" s="34">
        <f>IFERROR(_xlfn.XLOOKUP(I139,Index!$A:$A,Index!$B:$B),"")</f>
        <v>17015.21</v>
      </c>
      <c r="L139" s="20"/>
      <c r="M139" s="20"/>
      <c r="N139" s="20"/>
      <c r="O139" s="20"/>
    </row>
    <row r="140" spans="1:15" ht="12.75" customHeight="1" x14ac:dyDescent="0.2">
      <c r="A140" s="26"/>
      <c r="B140" s="26"/>
      <c r="C140" s="30"/>
      <c r="D140" s="35" t="s">
        <v>51</v>
      </c>
      <c r="E140" s="36">
        <v>14</v>
      </c>
      <c r="F140" s="37">
        <v>350</v>
      </c>
      <c r="G140" s="35">
        <v>863</v>
      </c>
      <c r="H140" s="40">
        <v>388.35</v>
      </c>
      <c r="I140" s="38" t="s">
        <v>3076</v>
      </c>
      <c r="J140" s="34">
        <f>J139</f>
        <v>17015.21</v>
      </c>
      <c r="L140" s="20"/>
      <c r="M140" s="20"/>
      <c r="N140" s="20"/>
      <c r="O140" s="20"/>
    </row>
    <row r="141" spans="1:15" ht="12.75" customHeight="1" x14ac:dyDescent="0.2">
      <c r="A141" s="26"/>
      <c r="B141" s="26"/>
      <c r="C141" s="30"/>
      <c r="D141" s="35" t="s">
        <v>149</v>
      </c>
      <c r="E141" s="36">
        <v>16</v>
      </c>
      <c r="F141" s="37">
        <v>400</v>
      </c>
      <c r="G141" s="35">
        <v>1380</v>
      </c>
      <c r="H141" s="40">
        <v>621</v>
      </c>
      <c r="I141" s="38" t="s">
        <v>165</v>
      </c>
      <c r="J141" s="34">
        <f>IFERROR(_xlfn.XLOOKUP(I141,Index!$A:$A,Index!$B:$B),"")</f>
        <v>22995.99</v>
      </c>
      <c r="L141" s="20"/>
      <c r="M141" s="20"/>
      <c r="N141" s="20"/>
      <c r="O141" s="20"/>
    </row>
    <row r="142" spans="1:15" ht="12.75" customHeight="1" x14ac:dyDescent="0.2">
      <c r="A142" s="26"/>
      <c r="B142" s="26"/>
      <c r="C142" s="30"/>
      <c r="D142" s="35" t="s">
        <v>49</v>
      </c>
      <c r="E142" s="36">
        <v>16</v>
      </c>
      <c r="F142" s="37">
        <v>400</v>
      </c>
      <c r="G142" s="35">
        <v>1380</v>
      </c>
      <c r="H142" s="40">
        <v>621</v>
      </c>
      <c r="I142" s="38" t="s">
        <v>3076</v>
      </c>
      <c r="J142" s="34">
        <f>J141+698</f>
        <v>23693.99</v>
      </c>
      <c r="L142" s="20"/>
      <c r="M142" s="20"/>
      <c r="N142" s="20"/>
      <c r="O142" s="20"/>
    </row>
    <row r="143" spans="1:15" ht="12.75" customHeight="1" x14ac:dyDescent="0.2">
      <c r="A143" s="26"/>
      <c r="B143" s="26"/>
      <c r="C143" s="30"/>
      <c r="D143" s="35" t="s">
        <v>51</v>
      </c>
      <c r="E143" s="36">
        <v>16</v>
      </c>
      <c r="F143" s="37">
        <v>400</v>
      </c>
      <c r="G143" s="35">
        <v>1380</v>
      </c>
      <c r="H143" s="40">
        <v>621</v>
      </c>
      <c r="I143" s="38" t="s">
        <v>3076</v>
      </c>
      <c r="J143" s="34">
        <f>J142</f>
        <v>23693.99</v>
      </c>
      <c r="L143" s="20"/>
      <c r="M143" s="20"/>
      <c r="N143" s="20"/>
      <c r="O143" s="20"/>
    </row>
    <row r="144" spans="1:15" ht="12.75" customHeight="1" x14ac:dyDescent="0.2">
      <c r="A144" s="26"/>
      <c r="B144" s="26"/>
      <c r="C144" s="30"/>
      <c r="D144" s="35" t="s">
        <v>149</v>
      </c>
      <c r="E144" s="36">
        <v>18</v>
      </c>
      <c r="F144" s="37">
        <v>450</v>
      </c>
      <c r="G144" s="35">
        <v>2272</v>
      </c>
      <c r="H144" s="40">
        <v>1032</v>
      </c>
      <c r="I144" s="38" t="s">
        <v>166</v>
      </c>
      <c r="J144" s="34">
        <f>IFERROR(_xlfn.XLOOKUP(I144,Index!$A:$A,Index!$B:$B),"")</f>
        <v>31587.47</v>
      </c>
      <c r="L144" s="20"/>
      <c r="M144" s="20"/>
      <c r="N144" s="20"/>
      <c r="O144" s="20"/>
    </row>
    <row r="145" spans="1:15" ht="12.75" customHeight="1" x14ac:dyDescent="0.2">
      <c r="A145" s="26"/>
      <c r="B145" s="26"/>
      <c r="C145" s="30"/>
      <c r="D145" s="35" t="s">
        <v>49</v>
      </c>
      <c r="E145" s="36">
        <v>18</v>
      </c>
      <c r="F145" s="37">
        <v>450</v>
      </c>
      <c r="G145" s="35">
        <v>2272</v>
      </c>
      <c r="H145" s="40">
        <v>1032</v>
      </c>
      <c r="I145" s="35" t="s">
        <v>3076</v>
      </c>
      <c r="J145" s="34">
        <f>J144*1.05</f>
        <v>33166.843500000003</v>
      </c>
      <c r="L145" s="20"/>
      <c r="M145" s="20"/>
      <c r="N145" s="20"/>
      <c r="O145" s="20"/>
    </row>
    <row r="146" spans="1:15" ht="12.75" customHeight="1" x14ac:dyDescent="0.2">
      <c r="A146" s="26"/>
      <c r="B146" s="26"/>
      <c r="C146" s="30"/>
      <c r="D146" s="35" t="s">
        <v>51</v>
      </c>
      <c r="E146" s="36">
        <v>18</v>
      </c>
      <c r="F146" s="37">
        <v>450</v>
      </c>
      <c r="G146" s="35">
        <v>2272</v>
      </c>
      <c r="H146" s="40">
        <v>1032</v>
      </c>
      <c r="I146" s="38" t="s">
        <v>3076</v>
      </c>
      <c r="J146" s="34">
        <f>J145</f>
        <v>33166.843500000003</v>
      </c>
      <c r="L146" s="20"/>
      <c r="M146" s="20"/>
      <c r="N146" s="20"/>
      <c r="O146" s="20"/>
    </row>
    <row r="147" spans="1:15" ht="12.75" customHeight="1" x14ac:dyDescent="0.2">
      <c r="A147" s="26"/>
      <c r="B147" s="26"/>
      <c r="C147" s="30"/>
      <c r="D147" s="35" t="s">
        <v>149</v>
      </c>
      <c r="E147" s="36">
        <v>20</v>
      </c>
      <c r="F147" s="37">
        <v>500</v>
      </c>
      <c r="G147" s="35">
        <v>2675</v>
      </c>
      <c r="H147" s="40">
        <v>1213</v>
      </c>
      <c r="I147" s="38" t="s">
        <v>167</v>
      </c>
      <c r="J147" s="34">
        <f>IFERROR(_xlfn.XLOOKUP(I147,Index!$A:$A,Index!$B:$B),"")</f>
        <v>42958.89</v>
      </c>
      <c r="L147" s="20"/>
      <c r="M147" s="20"/>
      <c r="N147" s="20"/>
      <c r="O147" s="20"/>
    </row>
    <row r="148" spans="1:15" ht="12.75" customHeight="1" x14ac:dyDescent="0.2">
      <c r="A148" s="26"/>
      <c r="B148" s="26"/>
      <c r="C148" s="30"/>
      <c r="D148" s="35" t="s">
        <v>49</v>
      </c>
      <c r="E148" s="36">
        <v>20</v>
      </c>
      <c r="F148" s="37">
        <v>500</v>
      </c>
      <c r="G148" s="35">
        <v>2675</v>
      </c>
      <c r="H148" s="40">
        <v>1213</v>
      </c>
      <c r="I148" s="38" t="s">
        <v>3076</v>
      </c>
      <c r="J148" s="34">
        <f>J147+1290</f>
        <v>44248.89</v>
      </c>
      <c r="L148" s="20"/>
      <c r="M148" s="20"/>
      <c r="N148" s="20"/>
      <c r="O148" s="20"/>
    </row>
    <row r="149" spans="1:15" ht="12.75" customHeight="1" x14ac:dyDescent="0.2">
      <c r="A149" s="26"/>
      <c r="B149" s="26"/>
      <c r="C149" s="30"/>
      <c r="D149" s="35" t="s">
        <v>51</v>
      </c>
      <c r="E149" s="36">
        <v>20</v>
      </c>
      <c r="F149" s="37">
        <v>500</v>
      </c>
      <c r="G149" s="35">
        <v>2675</v>
      </c>
      <c r="H149" s="40">
        <v>1213</v>
      </c>
      <c r="I149" s="38" t="s">
        <v>3076</v>
      </c>
      <c r="J149" s="34">
        <f>J148</f>
        <v>44248.89</v>
      </c>
      <c r="L149" s="20"/>
      <c r="M149" s="20"/>
      <c r="N149" s="20"/>
      <c r="O149" s="20"/>
    </row>
    <row r="150" spans="1:15" ht="12.75" customHeight="1" x14ac:dyDescent="0.2">
      <c r="A150" s="26"/>
      <c r="B150" s="26"/>
      <c r="C150" s="30"/>
      <c r="D150" s="35" t="s">
        <v>149</v>
      </c>
      <c r="E150" s="36">
        <v>24</v>
      </c>
      <c r="F150" s="37">
        <v>550</v>
      </c>
      <c r="G150" s="35">
        <v>4880</v>
      </c>
      <c r="H150" s="40">
        <v>2213</v>
      </c>
      <c r="I150" s="38" t="s">
        <v>168</v>
      </c>
      <c r="J150" s="34">
        <f>IFERROR(_xlfn.XLOOKUP(I150,Index!$A:$A,Index!$B:$B),"")</f>
        <v>58421.74</v>
      </c>
      <c r="L150" s="20"/>
      <c r="M150" s="20"/>
      <c r="N150" s="20"/>
      <c r="O150" s="20"/>
    </row>
    <row r="151" spans="1:15" ht="12.75" customHeight="1" x14ac:dyDescent="0.2">
      <c r="A151" s="26"/>
      <c r="B151" s="26"/>
      <c r="C151" s="30"/>
      <c r="D151" s="35" t="s">
        <v>49</v>
      </c>
      <c r="E151" s="36">
        <v>24</v>
      </c>
      <c r="F151" s="37">
        <v>550</v>
      </c>
      <c r="G151" s="35">
        <v>4880</v>
      </c>
      <c r="H151" s="40">
        <v>2213</v>
      </c>
      <c r="I151" s="38" t="s">
        <v>3076</v>
      </c>
      <c r="J151" s="34">
        <f>J150+1754</f>
        <v>60175.74</v>
      </c>
      <c r="L151" s="20"/>
      <c r="M151" s="20"/>
      <c r="N151" s="20"/>
      <c r="O151" s="20"/>
    </row>
    <row r="152" spans="1:15" ht="12.75" customHeight="1" x14ac:dyDescent="0.2">
      <c r="A152" s="27"/>
      <c r="B152" s="27"/>
      <c r="C152" s="31"/>
      <c r="D152" s="35" t="s">
        <v>51</v>
      </c>
      <c r="E152" s="36">
        <v>24</v>
      </c>
      <c r="F152" s="37">
        <v>550</v>
      </c>
      <c r="G152" s="35">
        <v>4880</v>
      </c>
      <c r="H152" s="40">
        <v>2213</v>
      </c>
      <c r="I152" s="38" t="s">
        <v>3076</v>
      </c>
      <c r="J152" s="34">
        <f>J151</f>
        <v>60175.74</v>
      </c>
      <c r="L152" s="20"/>
      <c r="M152" s="20"/>
      <c r="N152" s="20"/>
      <c r="O152" s="20"/>
    </row>
    <row r="153" spans="1:15" ht="12.75" customHeight="1" x14ac:dyDescent="0.2">
      <c r="A153" s="12"/>
      <c r="B153" s="12"/>
      <c r="C153" s="4"/>
      <c r="D153" s="4"/>
      <c r="E153" s="5"/>
      <c r="F153" s="21"/>
      <c r="G153" s="4"/>
      <c r="L153" s="20"/>
      <c r="M153" s="20"/>
      <c r="N153" s="20"/>
      <c r="O153" s="20"/>
    </row>
    <row r="154" spans="1:15" ht="12.75" customHeight="1" x14ac:dyDescent="0.2">
      <c r="A154" s="12"/>
      <c r="B154" s="12"/>
      <c r="C154" s="4"/>
      <c r="D154" s="4"/>
      <c r="E154" s="5"/>
      <c r="F154" s="13"/>
      <c r="G154" s="4"/>
      <c r="L154" s="20"/>
      <c r="M154" s="20"/>
      <c r="N154" s="20"/>
      <c r="O154" s="20"/>
    </row>
    <row r="155" spans="1:15" ht="15.75" x14ac:dyDescent="0.2">
      <c r="A155" s="47" t="s">
        <v>3078</v>
      </c>
      <c r="B155" s="47" t="s">
        <v>3077</v>
      </c>
      <c r="D155" s="49"/>
      <c r="E155" s="50"/>
      <c r="F155" s="51"/>
      <c r="G155" s="52"/>
      <c r="H155" s="53"/>
      <c r="I155" s="53"/>
      <c r="J155" s="54"/>
      <c r="L155" s="20"/>
      <c r="M155" s="20"/>
      <c r="N155" s="20"/>
      <c r="O155" s="20"/>
    </row>
    <row r="156" spans="1:15" ht="15" x14ac:dyDescent="0.2">
      <c r="A156" s="56" t="s">
        <v>169</v>
      </c>
      <c r="B156" s="57"/>
      <c r="C156" s="58"/>
      <c r="D156" s="58"/>
      <c r="E156" s="59"/>
      <c r="F156" s="51"/>
      <c r="G156" s="58"/>
      <c r="H156" s="53"/>
      <c r="I156" s="53"/>
      <c r="J156" s="54"/>
      <c r="L156" s="20"/>
      <c r="M156" s="20"/>
      <c r="N156" s="20"/>
      <c r="O156" s="20"/>
    </row>
    <row r="157" spans="1:15" ht="12" x14ac:dyDescent="0.2">
      <c r="A157" s="25" t="s">
        <v>31</v>
      </c>
      <c r="B157" s="28" t="s">
        <v>32</v>
      </c>
      <c r="C157" s="276" t="s">
        <v>33</v>
      </c>
      <c r="D157" s="277"/>
      <c r="E157" s="278" t="s">
        <v>34</v>
      </c>
      <c r="F157" s="279"/>
      <c r="G157" s="278" t="s">
        <v>35</v>
      </c>
      <c r="H157" s="279"/>
      <c r="I157" s="42" t="s">
        <v>36</v>
      </c>
      <c r="J157" s="43" t="s">
        <v>37</v>
      </c>
      <c r="L157" s="20"/>
      <c r="M157" s="20"/>
      <c r="N157" s="20"/>
      <c r="O157" s="20"/>
    </row>
    <row r="158" spans="1:15" ht="12.75" customHeight="1" x14ac:dyDescent="0.2">
      <c r="A158" s="32"/>
      <c r="B158" s="32"/>
      <c r="C158" s="33" t="s">
        <v>38</v>
      </c>
      <c r="D158" s="33" t="s">
        <v>39</v>
      </c>
      <c r="E158" s="33" t="s">
        <v>40</v>
      </c>
      <c r="F158" s="33" t="s">
        <v>41</v>
      </c>
      <c r="G158" s="33" t="s">
        <v>42</v>
      </c>
      <c r="H158" s="33" t="s">
        <v>43</v>
      </c>
      <c r="I158" s="33"/>
      <c r="J158" s="44"/>
      <c r="L158" s="20"/>
      <c r="M158" s="20"/>
      <c r="N158" s="20"/>
      <c r="O158" s="20"/>
    </row>
    <row r="159" spans="1:15" ht="12.75" customHeight="1" x14ac:dyDescent="0.2">
      <c r="A159" s="26" t="s">
        <v>170</v>
      </c>
      <c r="B159" s="26" t="s">
        <v>126</v>
      </c>
      <c r="C159" s="30" t="s">
        <v>46</v>
      </c>
      <c r="D159" s="35" t="s">
        <v>100</v>
      </c>
      <c r="E159" s="36">
        <v>2</v>
      </c>
      <c r="F159" s="45">
        <v>50</v>
      </c>
      <c r="G159" s="35">
        <v>17</v>
      </c>
      <c r="H159" s="38">
        <v>7.65</v>
      </c>
      <c r="I159" s="38" t="s">
        <v>171</v>
      </c>
      <c r="J159" s="34">
        <f>IFERROR(_xlfn.XLOOKUP(I159,Index!$A:$A,Index!$B:$B),"")</f>
        <v>318.89</v>
      </c>
      <c r="L159" s="20"/>
      <c r="M159" s="20"/>
      <c r="N159" s="20"/>
      <c r="O159" s="20"/>
    </row>
    <row r="160" spans="1:15" ht="12.75" customHeight="1" x14ac:dyDescent="0.2">
      <c r="A160" s="26"/>
      <c r="B160" s="26"/>
      <c r="C160" s="30"/>
      <c r="D160" s="35" t="s">
        <v>100</v>
      </c>
      <c r="E160" s="36" t="s">
        <v>139</v>
      </c>
      <c r="F160" s="45">
        <v>65</v>
      </c>
      <c r="G160" s="35">
        <v>30</v>
      </c>
      <c r="H160" s="38">
        <v>13.5</v>
      </c>
      <c r="I160" s="38" t="s">
        <v>172</v>
      </c>
      <c r="J160" s="34">
        <f>IFERROR(_xlfn.XLOOKUP(I160,Index!$A:$A,Index!$B:$B),"")</f>
        <v>365.08</v>
      </c>
      <c r="L160" s="20"/>
      <c r="M160" s="20"/>
      <c r="N160" s="20"/>
      <c r="O160" s="20"/>
    </row>
    <row r="161" spans="1:15" ht="12.75" customHeight="1" x14ac:dyDescent="0.2">
      <c r="A161" s="26"/>
      <c r="B161" s="26"/>
      <c r="C161" s="30"/>
      <c r="D161" s="35" t="s">
        <v>100</v>
      </c>
      <c r="E161" s="36">
        <v>3</v>
      </c>
      <c r="F161" s="45">
        <v>80</v>
      </c>
      <c r="G161" s="35">
        <v>36</v>
      </c>
      <c r="H161" s="38">
        <v>16.2</v>
      </c>
      <c r="I161" s="38" t="s">
        <v>173</v>
      </c>
      <c r="J161" s="34">
        <f>IFERROR(_xlfn.XLOOKUP(I161,Index!$A:$A,Index!$B:$B),"")</f>
        <v>419.93</v>
      </c>
      <c r="L161" s="20"/>
      <c r="M161" s="20"/>
      <c r="N161" s="20"/>
      <c r="O161" s="20"/>
    </row>
    <row r="162" spans="1:15" ht="12.75" customHeight="1" x14ac:dyDescent="0.2">
      <c r="A162" s="26"/>
      <c r="B162" s="26"/>
      <c r="C162" s="30"/>
      <c r="D162" s="35" t="s">
        <v>100</v>
      </c>
      <c r="E162" s="36">
        <v>4</v>
      </c>
      <c r="F162" s="45">
        <v>100</v>
      </c>
      <c r="G162" s="35">
        <v>68</v>
      </c>
      <c r="H162" s="38">
        <v>30.6</v>
      </c>
      <c r="I162" s="38" t="s">
        <v>174</v>
      </c>
      <c r="J162" s="34">
        <f>IFERROR(_xlfn.XLOOKUP(I162,Index!$A:$A,Index!$B:$B),"")</f>
        <v>694.92</v>
      </c>
      <c r="L162" s="20"/>
      <c r="M162" s="20"/>
      <c r="N162" s="20"/>
      <c r="O162" s="20"/>
    </row>
    <row r="163" spans="1:15" ht="12.75" customHeight="1" x14ac:dyDescent="0.2">
      <c r="A163" s="26"/>
      <c r="B163" s="26"/>
      <c r="C163" s="30"/>
      <c r="D163" s="35" t="s">
        <v>149</v>
      </c>
      <c r="E163" s="36">
        <v>5</v>
      </c>
      <c r="F163" s="45">
        <v>125</v>
      </c>
      <c r="G163" s="35">
        <v>102</v>
      </c>
      <c r="H163" s="38">
        <v>45.9</v>
      </c>
      <c r="I163" s="38" t="s">
        <v>175</v>
      </c>
      <c r="J163" s="34">
        <f>IFERROR(_xlfn.XLOOKUP(I163,Index!$A:$A,Index!$B:$B),"")</f>
        <v>1084.31</v>
      </c>
      <c r="L163" s="20"/>
      <c r="M163" s="20"/>
      <c r="N163" s="20"/>
      <c r="O163" s="20"/>
    </row>
    <row r="164" spans="1:15" ht="12.75" customHeight="1" x14ac:dyDescent="0.2">
      <c r="A164" s="26"/>
      <c r="B164" s="26"/>
      <c r="C164" s="30"/>
      <c r="D164" s="35" t="s">
        <v>149</v>
      </c>
      <c r="E164" s="36">
        <v>6</v>
      </c>
      <c r="F164" s="45">
        <v>150</v>
      </c>
      <c r="G164" s="35">
        <v>150</v>
      </c>
      <c r="H164" s="38">
        <v>67.5</v>
      </c>
      <c r="I164" s="38" t="s">
        <v>176</v>
      </c>
      <c r="J164" s="34">
        <f>IFERROR(_xlfn.XLOOKUP(I164,Index!$A:$A,Index!$B:$B),"")</f>
        <v>1392.2</v>
      </c>
      <c r="L164" s="20"/>
      <c r="M164" s="20"/>
      <c r="N164" s="20"/>
      <c r="O164" s="20"/>
    </row>
    <row r="165" spans="1:15" ht="12.75" customHeight="1" x14ac:dyDescent="0.2">
      <c r="A165" s="26"/>
      <c r="B165" s="26"/>
      <c r="C165" s="30"/>
      <c r="D165" s="35" t="s">
        <v>149</v>
      </c>
      <c r="E165" s="36">
        <v>8</v>
      </c>
      <c r="F165" s="45">
        <v>200</v>
      </c>
      <c r="G165" s="35">
        <v>270</v>
      </c>
      <c r="H165" s="38">
        <v>121.5</v>
      </c>
      <c r="I165" s="38" t="s">
        <v>177</v>
      </c>
      <c r="J165" s="34">
        <f>IFERROR(_xlfn.XLOOKUP(I165,Index!$A:$A,Index!$B:$B),"")</f>
        <v>2333.11</v>
      </c>
      <c r="L165" s="20"/>
      <c r="M165" s="20"/>
      <c r="N165" s="20"/>
      <c r="O165" s="20"/>
    </row>
    <row r="166" spans="1:15" ht="12.75" customHeight="1" x14ac:dyDescent="0.2">
      <c r="A166" s="26"/>
      <c r="B166" s="26"/>
      <c r="C166" s="30"/>
      <c r="D166" s="35" t="s">
        <v>149</v>
      </c>
      <c r="E166" s="36">
        <v>10</v>
      </c>
      <c r="F166" s="45">
        <v>250</v>
      </c>
      <c r="G166" s="35">
        <v>370</v>
      </c>
      <c r="H166" s="38">
        <v>166.5</v>
      </c>
      <c r="I166" s="38" t="s">
        <v>178</v>
      </c>
      <c r="J166" s="34">
        <f>IFERROR(_xlfn.XLOOKUP(I166,Index!$A:$A,Index!$B:$B),"")</f>
        <v>4243.16</v>
      </c>
      <c r="L166" s="20"/>
      <c r="M166" s="20"/>
      <c r="N166" s="20"/>
      <c r="O166" s="20"/>
    </row>
    <row r="167" spans="1:15" ht="12.75" customHeight="1" x14ac:dyDescent="0.2">
      <c r="A167" s="26"/>
      <c r="B167" s="26"/>
      <c r="C167" s="30"/>
      <c r="D167" s="35" t="s">
        <v>149</v>
      </c>
      <c r="E167" s="36">
        <v>12</v>
      </c>
      <c r="F167" s="45">
        <v>300</v>
      </c>
      <c r="G167" s="35">
        <v>605</v>
      </c>
      <c r="H167" s="38">
        <v>272.25</v>
      </c>
      <c r="I167" s="38" t="s">
        <v>179</v>
      </c>
      <c r="J167" s="34">
        <f>IFERROR(_xlfn.XLOOKUP(I167,Index!$A:$A,Index!$B:$B),"")</f>
        <v>6366.33</v>
      </c>
      <c r="L167" s="20"/>
      <c r="M167" s="20"/>
      <c r="N167" s="20"/>
      <c r="O167" s="20"/>
    </row>
    <row r="168" spans="1:15" ht="12.75" customHeight="1" x14ac:dyDescent="0.2">
      <c r="A168" s="26"/>
      <c r="B168" s="26"/>
      <c r="C168" s="30"/>
      <c r="D168" s="35" t="s">
        <v>149</v>
      </c>
      <c r="E168" s="36">
        <v>14</v>
      </c>
      <c r="F168" s="45">
        <v>350</v>
      </c>
      <c r="G168" s="35">
        <v>863</v>
      </c>
      <c r="H168" s="38">
        <v>388.35</v>
      </c>
      <c r="I168" s="38" t="s">
        <v>180</v>
      </c>
      <c r="J168" s="34">
        <f>IFERROR(_xlfn.XLOOKUP(I168,Index!$A:$A,Index!$B:$B),"")</f>
        <v>11751.79</v>
      </c>
      <c r="L168" s="20"/>
      <c r="M168" s="20"/>
      <c r="N168" s="20"/>
      <c r="O168" s="20"/>
    </row>
    <row r="169" spans="1:15" ht="12.75" customHeight="1" x14ac:dyDescent="0.2">
      <c r="A169" s="26"/>
      <c r="B169" s="26"/>
      <c r="C169" s="30"/>
      <c r="D169" s="35" t="s">
        <v>149</v>
      </c>
      <c r="E169" s="36">
        <v>16</v>
      </c>
      <c r="F169" s="45">
        <v>400</v>
      </c>
      <c r="G169" s="35">
        <v>1380</v>
      </c>
      <c r="H169" s="38">
        <v>621</v>
      </c>
      <c r="I169" s="38" t="s">
        <v>181</v>
      </c>
      <c r="J169" s="34">
        <f>IFERROR(_xlfn.XLOOKUP(I169,Index!$A:$A,Index!$B:$B),"")</f>
        <v>16675</v>
      </c>
      <c r="L169" s="20"/>
      <c r="M169" s="20"/>
      <c r="N169" s="20"/>
      <c r="O169" s="20"/>
    </row>
    <row r="170" spans="1:15" ht="12.75" customHeight="1" x14ac:dyDescent="0.2">
      <c r="A170" s="27"/>
      <c r="B170" s="27"/>
      <c r="C170" s="31"/>
      <c r="D170" s="35" t="s">
        <v>149</v>
      </c>
      <c r="E170" s="36">
        <v>18</v>
      </c>
      <c r="F170" s="45">
        <v>450</v>
      </c>
      <c r="G170" s="35">
        <v>2272</v>
      </c>
      <c r="H170" s="38">
        <v>1032</v>
      </c>
      <c r="I170" s="38" t="s">
        <v>182</v>
      </c>
      <c r="J170" s="34">
        <f>IFERROR(_xlfn.XLOOKUP(I170,Index!$A:$A,Index!$B:$B),"")</f>
        <v>22677.83</v>
      </c>
      <c r="L170" s="20"/>
      <c r="M170" s="20"/>
      <c r="N170" s="20"/>
      <c r="O170" s="20"/>
    </row>
    <row r="171" spans="1:15" ht="12.75" customHeight="1" x14ac:dyDescent="0.2">
      <c r="A171" s="12"/>
      <c r="B171" s="12"/>
      <c r="C171" s="4"/>
      <c r="D171" s="4"/>
      <c r="E171" s="187"/>
      <c r="F171" s="257"/>
      <c r="G171" s="4"/>
      <c r="J171" s="81"/>
      <c r="L171" s="20"/>
      <c r="M171" s="20"/>
      <c r="N171" s="20"/>
      <c r="O171" s="20"/>
    </row>
    <row r="172" spans="1:15" ht="12.75" customHeight="1" x14ac:dyDescent="0.2">
      <c r="A172" s="61" t="s">
        <v>3522</v>
      </c>
      <c r="B172" s="47" t="s">
        <v>3077</v>
      </c>
      <c r="C172" s="4"/>
      <c r="D172" s="49"/>
      <c r="E172" s="50"/>
      <c r="F172" s="51"/>
      <c r="G172" s="52"/>
      <c r="H172" s="53"/>
      <c r="I172" s="53"/>
      <c r="J172" s="54"/>
      <c r="L172" s="20"/>
      <c r="M172" s="20"/>
      <c r="N172" s="20"/>
      <c r="O172" s="20"/>
    </row>
    <row r="173" spans="1:15" ht="12.75" customHeight="1" x14ac:dyDescent="0.2">
      <c r="A173" s="56" t="s">
        <v>3524</v>
      </c>
      <c r="B173" s="57"/>
      <c r="C173" s="58"/>
      <c r="D173" s="58"/>
      <c r="E173" s="59"/>
      <c r="F173" s="51"/>
      <c r="G173" s="58"/>
      <c r="H173" s="53"/>
      <c r="I173" s="53"/>
      <c r="J173" s="54"/>
      <c r="L173" s="20"/>
      <c r="M173" s="20"/>
      <c r="N173" s="20"/>
      <c r="O173" s="20"/>
    </row>
    <row r="174" spans="1:15" ht="12.75" customHeight="1" x14ac:dyDescent="0.2">
      <c r="A174" s="25" t="s">
        <v>31</v>
      </c>
      <c r="B174" s="28" t="s">
        <v>32</v>
      </c>
      <c r="C174" s="276" t="s">
        <v>33</v>
      </c>
      <c r="D174" s="277"/>
      <c r="E174" s="278" t="s">
        <v>34</v>
      </c>
      <c r="F174" s="279"/>
      <c r="G174" s="278" t="s">
        <v>35</v>
      </c>
      <c r="H174" s="279"/>
      <c r="I174" s="42" t="s">
        <v>36</v>
      </c>
      <c r="J174" s="43" t="s">
        <v>37</v>
      </c>
      <c r="L174" s="20"/>
      <c r="M174" s="20"/>
      <c r="N174" s="20"/>
      <c r="O174" s="20"/>
    </row>
    <row r="175" spans="1:15" ht="12.75" customHeight="1" x14ac:dyDescent="0.2">
      <c r="A175" s="32"/>
      <c r="B175" s="32"/>
      <c r="C175" s="33" t="s">
        <v>38</v>
      </c>
      <c r="D175" s="33" t="s">
        <v>39</v>
      </c>
      <c r="E175" s="33" t="s">
        <v>40</v>
      </c>
      <c r="F175" s="33" t="s">
        <v>41</v>
      </c>
      <c r="G175" s="33" t="s">
        <v>42</v>
      </c>
      <c r="H175" s="33" t="s">
        <v>43</v>
      </c>
      <c r="I175" s="33"/>
      <c r="J175" s="44"/>
      <c r="L175" s="20"/>
      <c r="M175" s="20"/>
      <c r="N175" s="20"/>
      <c r="O175" s="20"/>
    </row>
    <row r="176" spans="1:15" ht="12.75" customHeight="1" x14ac:dyDescent="0.2">
      <c r="A176" s="26" t="s">
        <v>3523</v>
      </c>
      <c r="B176" s="26" t="s">
        <v>126</v>
      </c>
      <c r="C176" s="30" t="s">
        <v>46</v>
      </c>
      <c r="D176" s="35" t="s">
        <v>100</v>
      </c>
      <c r="E176" s="36">
        <v>2</v>
      </c>
      <c r="F176" s="45">
        <v>50</v>
      </c>
      <c r="G176" s="35">
        <v>17</v>
      </c>
      <c r="H176" s="38">
        <v>7.65</v>
      </c>
      <c r="I176" s="38" t="s">
        <v>3349</v>
      </c>
      <c r="J176" s="34">
        <f>IFERROR(_xlfn.XLOOKUP(I176,Index!$A:$A,Index!$B:$B),"")</f>
        <v>54488.13</v>
      </c>
      <c r="L176" s="20"/>
      <c r="M176" s="20"/>
      <c r="N176" s="20"/>
      <c r="O176" s="20"/>
    </row>
    <row r="177" spans="1:15" ht="12.75" customHeight="1" x14ac:dyDescent="0.2">
      <c r="A177" s="255" t="s">
        <v>3497</v>
      </c>
      <c r="B177" s="26"/>
      <c r="C177" s="30"/>
      <c r="D177" s="35" t="s">
        <v>100</v>
      </c>
      <c r="E177" s="36" t="s">
        <v>139</v>
      </c>
      <c r="F177" s="45">
        <v>65</v>
      </c>
      <c r="G177" s="35">
        <v>30</v>
      </c>
      <c r="H177" s="38">
        <v>13.5</v>
      </c>
      <c r="I177" s="38" t="s">
        <v>3350</v>
      </c>
      <c r="J177" s="34">
        <f>IFERROR(_xlfn.XLOOKUP(I177,Index!$A:$A,Index!$B:$B),"")</f>
        <v>677.05</v>
      </c>
      <c r="L177" s="20"/>
      <c r="M177" s="20"/>
      <c r="N177" s="20"/>
      <c r="O177" s="20"/>
    </row>
    <row r="178" spans="1:15" ht="12.75" customHeight="1" x14ac:dyDescent="0.2">
      <c r="A178" s="26"/>
      <c r="B178" s="26"/>
      <c r="C178" s="30"/>
      <c r="D178" s="35" t="s">
        <v>100</v>
      </c>
      <c r="E178" s="36">
        <v>3</v>
      </c>
      <c r="F178" s="45">
        <v>80</v>
      </c>
      <c r="G178" s="35">
        <v>36</v>
      </c>
      <c r="H178" s="38">
        <v>16.2</v>
      </c>
      <c r="I178" s="38" t="s">
        <v>3351</v>
      </c>
      <c r="J178" s="34">
        <f>IFERROR(_xlfn.XLOOKUP(I178,Index!$A:$A,Index!$B:$B),"")</f>
        <v>779.99</v>
      </c>
      <c r="L178" s="20"/>
      <c r="M178" s="20"/>
      <c r="N178" s="20"/>
      <c r="O178" s="20"/>
    </row>
    <row r="179" spans="1:15" ht="12.75" customHeight="1" x14ac:dyDescent="0.2">
      <c r="A179" s="26"/>
      <c r="B179" s="26"/>
      <c r="C179" s="30"/>
      <c r="D179" s="35" t="s">
        <v>100</v>
      </c>
      <c r="E179" s="36">
        <v>4</v>
      </c>
      <c r="F179" s="45">
        <v>100</v>
      </c>
      <c r="G179" s="35">
        <v>68</v>
      </c>
      <c r="H179" s="38">
        <v>30.6</v>
      </c>
      <c r="I179" s="38" t="s">
        <v>3352</v>
      </c>
      <c r="J179" s="34">
        <f>IFERROR(_xlfn.XLOOKUP(I179,Index!$A:$A,Index!$B:$B),"")</f>
        <v>1290.8399999999999</v>
      </c>
      <c r="L179" s="20"/>
      <c r="M179" s="20"/>
      <c r="N179" s="20"/>
      <c r="O179" s="20"/>
    </row>
    <row r="180" spans="1:15" ht="12.75" customHeight="1" x14ac:dyDescent="0.2">
      <c r="A180" s="26"/>
      <c r="B180" s="26"/>
      <c r="C180" s="30"/>
      <c r="D180" s="35" t="s">
        <v>149</v>
      </c>
      <c r="E180" s="36">
        <v>5</v>
      </c>
      <c r="F180" s="45">
        <v>125</v>
      </c>
      <c r="G180" s="35">
        <v>102</v>
      </c>
      <c r="H180" s="38">
        <v>45.9</v>
      </c>
      <c r="I180" s="38" t="s">
        <v>3353</v>
      </c>
      <c r="J180" s="34">
        <f>IFERROR(_xlfn.XLOOKUP(I180,Index!$A:$A,Index!$B:$B),"")</f>
        <v>2019.01</v>
      </c>
      <c r="L180" s="20"/>
      <c r="M180" s="20"/>
      <c r="N180" s="20"/>
      <c r="O180" s="20"/>
    </row>
    <row r="181" spans="1:15" ht="12.75" customHeight="1" x14ac:dyDescent="0.2">
      <c r="A181" s="26"/>
      <c r="B181" s="26"/>
      <c r="C181" s="30"/>
      <c r="D181" s="35" t="s">
        <v>149</v>
      </c>
      <c r="E181" s="36">
        <v>6</v>
      </c>
      <c r="F181" s="45">
        <v>150</v>
      </c>
      <c r="G181" s="35">
        <v>150</v>
      </c>
      <c r="H181" s="38">
        <v>67.5</v>
      </c>
      <c r="I181" s="38" t="s">
        <v>3354</v>
      </c>
      <c r="J181" s="34">
        <f>IFERROR(_xlfn.XLOOKUP(I181,Index!$A:$A,Index!$B:$B),"")</f>
        <v>2590.86</v>
      </c>
      <c r="L181" s="20"/>
      <c r="M181" s="20"/>
      <c r="N181" s="20"/>
      <c r="O181" s="20"/>
    </row>
    <row r="182" spans="1:15" ht="12.75" customHeight="1" x14ac:dyDescent="0.2">
      <c r="A182" s="26"/>
      <c r="B182" s="26"/>
      <c r="C182" s="30"/>
      <c r="D182" s="35" t="s">
        <v>149</v>
      </c>
      <c r="E182" s="36">
        <v>8</v>
      </c>
      <c r="F182" s="45">
        <v>200</v>
      </c>
      <c r="G182" s="35">
        <v>270</v>
      </c>
      <c r="H182" s="38">
        <v>121.5</v>
      </c>
      <c r="I182" s="38" t="s">
        <v>3355</v>
      </c>
      <c r="J182" s="34">
        <f>IFERROR(_xlfn.XLOOKUP(I182,Index!$A:$A,Index!$B:$B),"")</f>
        <v>4341.49</v>
      </c>
      <c r="L182" s="20"/>
      <c r="M182" s="20"/>
      <c r="N182" s="20"/>
      <c r="O182" s="20"/>
    </row>
    <row r="183" spans="1:15" ht="12.75" customHeight="1" x14ac:dyDescent="0.2">
      <c r="A183" s="26"/>
      <c r="B183" s="26"/>
      <c r="C183" s="30"/>
      <c r="D183" s="35" t="s">
        <v>149</v>
      </c>
      <c r="E183" s="36">
        <v>10</v>
      </c>
      <c r="F183" s="45">
        <v>250</v>
      </c>
      <c r="G183" s="35">
        <v>370</v>
      </c>
      <c r="H183" s="38">
        <v>166.5</v>
      </c>
      <c r="I183" s="38" t="s">
        <v>3356</v>
      </c>
      <c r="J183" s="34">
        <f>IFERROR(_xlfn.XLOOKUP(I183,Index!$A:$A,Index!$B:$B),"")</f>
        <v>6726.47</v>
      </c>
      <c r="L183" s="20"/>
      <c r="M183" s="20"/>
      <c r="N183" s="20"/>
      <c r="O183" s="20"/>
    </row>
    <row r="184" spans="1:15" ht="12.75" customHeight="1" x14ac:dyDescent="0.2">
      <c r="A184" s="26"/>
      <c r="B184" s="26"/>
      <c r="C184" s="30"/>
      <c r="D184" s="35" t="s">
        <v>149</v>
      </c>
      <c r="E184" s="36">
        <v>12</v>
      </c>
      <c r="F184" s="45">
        <v>300</v>
      </c>
      <c r="G184" s="35">
        <v>605</v>
      </c>
      <c r="H184" s="38">
        <v>272.25</v>
      </c>
      <c r="I184" s="38" t="s">
        <v>3357</v>
      </c>
      <c r="J184" s="34">
        <f>IFERROR(_xlfn.XLOOKUP(I184,Index!$A:$A,Index!$B:$B),"")</f>
        <v>10095.08</v>
      </c>
      <c r="L184" s="20"/>
      <c r="M184" s="20"/>
      <c r="N184" s="20"/>
      <c r="O184" s="20"/>
    </row>
    <row r="185" spans="1:15" ht="12.75" customHeight="1" x14ac:dyDescent="0.2">
      <c r="A185" s="26"/>
      <c r="B185" s="26"/>
      <c r="C185" s="30"/>
      <c r="D185" s="35" t="s">
        <v>149</v>
      </c>
      <c r="E185" s="36">
        <v>14</v>
      </c>
      <c r="F185" s="45">
        <v>350</v>
      </c>
      <c r="G185" s="35">
        <v>863</v>
      </c>
      <c r="H185" s="38">
        <v>388.35</v>
      </c>
      <c r="I185" s="38" t="s">
        <v>3358</v>
      </c>
      <c r="J185" s="34">
        <f>IFERROR(_xlfn.XLOOKUP(I185,Index!$A:$A,Index!$B:$B),"")</f>
        <v>18636.2</v>
      </c>
      <c r="L185" s="20"/>
      <c r="M185" s="20"/>
      <c r="N185" s="20"/>
      <c r="O185" s="20"/>
    </row>
    <row r="186" spans="1:15" ht="12.75" customHeight="1" x14ac:dyDescent="0.2">
      <c r="A186" s="26"/>
      <c r="B186" s="26"/>
      <c r="C186" s="30"/>
      <c r="D186" s="35" t="s">
        <v>149</v>
      </c>
      <c r="E186" s="36">
        <v>16</v>
      </c>
      <c r="F186" s="45">
        <v>400</v>
      </c>
      <c r="G186" s="35">
        <v>1380</v>
      </c>
      <c r="H186" s="38">
        <v>621</v>
      </c>
      <c r="I186" s="38" t="s">
        <v>3359</v>
      </c>
      <c r="J186" s="34">
        <f>IFERROR(_xlfn.XLOOKUP(I186,Index!$A:$A,Index!$B:$B),"")</f>
        <v>26445.37</v>
      </c>
      <c r="L186" s="20"/>
      <c r="M186" s="20"/>
      <c r="N186" s="20"/>
      <c r="O186" s="20"/>
    </row>
    <row r="187" spans="1:15" ht="12.75" customHeight="1" x14ac:dyDescent="0.2">
      <c r="A187" s="26"/>
      <c r="B187" s="26"/>
      <c r="C187" s="30"/>
      <c r="D187" s="35" t="s">
        <v>149</v>
      </c>
      <c r="E187" s="36">
        <v>18</v>
      </c>
      <c r="F187" s="45">
        <v>450</v>
      </c>
      <c r="G187" s="35">
        <v>2272</v>
      </c>
      <c r="H187" s="38">
        <v>1032</v>
      </c>
      <c r="I187" s="38" t="s">
        <v>3360</v>
      </c>
      <c r="J187" s="34">
        <f>IFERROR(_xlfn.XLOOKUP(I187,Index!$A:$A,Index!$B:$B),"")</f>
        <v>36325.42</v>
      </c>
      <c r="L187" s="20"/>
      <c r="M187" s="20"/>
      <c r="N187" s="20"/>
      <c r="O187" s="20"/>
    </row>
    <row r="188" spans="1:15" ht="12.75" customHeight="1" x14ac:dyDescent="0.2">
      <c r="A188" s="26"/>
      <c r="B188" s="26"/>
      <c r="C188" s="30"/>
      <c r="D188" s="35" t="s">
        <v>149</v>
      </c>
      <c r="E188" s="36">
        <v>20</v>
      </c>
      <c r="F188" s="45">
        <v>500</v>
      </c>
      <c r="G188" s="35">
        <v>2675</v>
      </c>
      <c r="H188" s="38">
        <v>1213</v>
      </c>
      <c r="I188" s="38" t="s">
        <v>3361</v>
      </c>
      <c r="J188" s="34">
        <f>IFERROR(_xlfn.XLOOKUP(I188,Index!$A:$A,Index!$B:$B),"")</f>
        <v>49401.74</v>
      </c>
      <c r="L188" s="20"/>
      <c r="M188" s="20"/>
      <c r="N188" s="20"/>
      <c r="O188" s="20"/>
    </row>
    <row r="189" spans="1:15" ht="12.75" customHeight="1" x14ac:dyDescent="0.2">
      <c r="A189" s="27"/>
      <c r="B189" s="27"/>
      <c r="C189" s="31"/>
      <c r="D189" s="35" t="s">
        <v>149</v>
      </c>
      <c r="E189" s="36">
        <v>24</v>
      </c>
      <c r="F189" s="45">
        <v>550</v>
      </c>
      <c r="G189" s="35">
        <v>4880</v>
      </c>
      <c r="H189" s="38">
        <v>2213</v>
      </c>
      <c r="I189" s="38" t="s">
        <v>3362</v>
      </c>
      <c r="J189" s="34">
        <f>IFERROR(_xlfn.XLOOKUP(I189,Index!$A:$A,Index!$B:$B),"")</f>
        <v>67183.990000000005</v>
      </c>
      <c r="L189" s="20"/>
      <c r="M189" s="20"/>
      <c r="N189" s="20"/>
      <c r="O189" s="20"/>
    </row>
    <row r="190" spans="1:15" ht="12.75" customHeight="1" x14ac:dyDescent="0.2">
      <c r="A190" s="12"/>
      <c r="B190" s="12"/>
      <c r="C190" s="4"/>
      <c r="D190" s="4"/>
      <c r="E190" s="187"/>
      <c r="F190" s="257"/>
      <c r="G190" s="4"/>
      <c r="J190" s="81"/>
      <c r="L190" s="20"/>
      <c r="M190" s="20"/>
      <c r="N190" s="20"/>
      <c r="O190" s="20"/>
    </row>
    <row r="191" spans="1:15" ht="12.75" customHeight="1" x14ac:dyDescent="0.2">
      <c r="A191" s="12"/>
      <c r="B191" s="12"/>
      <c r="C191" s="4"/>
      <c r="D191" s="4"/>
      <c r="E191" s="5"/>
      <c r="F191" s="13"/>
      <c r="G191" s="4"/>
      <c r="L191" s="20"/>
      <c r="M191" s="20"/>
      <c r="N191" s="20"/>
      <c r="O191" s="20"/>
    </row>
    <row r="192" spans="1:15" ht="19.350000000000001" customHeight="1" x14ac:dyDescent="0.2">
      <c r="A192" s="61" t="s">
        <v>183</v>
      </c>
      <c r="B192" s="61" t="s">
        <v>29</v>
      </c>
      <c r="D192" s="3"/>
      <c r="E192" s="8"/>
      <c r="F192" s="9"/>
      <c r="G192" s="10"/>
      <c r="L192" s="20"/>
      <c r="M192" s="20"/>
      <c r="N192" s="20"/>
      <c r="O192" s="20"/>
    </row>
    <row r="193" spans="1:15" ht="18.600000000000001" customHeight="1" x14ac:dyDescent="0.2">
      <c r="A193" s="48" t="s">
        <v>184</v>
      </c>
      <c r="B193" s="11"/>
      <c r="C193" s="4"/>
      <c r="D193" s="4"/>
      <c r="E193" s="5"/>
      <c r="F193" s="9"/>
      <c r="G193" s="4"/>
      <c r="L193" s="20"/>
      <c r="M193" s="20"/>
      <c r="N193" s="20"/>
      <c r="O193" s="20"/>
    </row>
    <row r="194" spans="1:15" ht="12.75" customHeight="1" x14ac:dyDescent="0.2">
      <c r="A194" s="25" t="s">
        <v>31</v>
      </c>
      <c r="B194" s="28" t="s">
        <v>32</v>
      </c>
      <c r="C194" s="29" t="s">
        <v>33</v>
      </c>
      <c r="D194" s="22"/>
      <c r="E194" s="22" t="s">
        <v>34</v>
      </c>
      <c r="F194" s="22"/>
      <c r="G194" s="23" t="s">
        <v>35</v>
      </c>
      <c r="H194" s="23"/>
      <c r="I194" s="42" t="s">
        <v>36</v>
      </c>
      <c r="J194" s="24" t="s">
        <v>37</v>
      </c>
      <c r="L194" s="20"/>
      <c r="M194" s="20"/>
      <c r="N194" s="20"/>
      <c r="O194" s="20"/>
    </row>
    <row r="195" spans="1:15" ht="12.75" customHeight="1" x14ac:dyDescent="0.2">
      <c r="A195" s="32"/>
      <c r="B195" s="32"/>
      <c r="C195" s="33" t="s">
        <v>38</v>
      </c>
      <c r="D195" s="33" t="s">
        <v>39</v>
      </c>
      <c r="E195" s="33" t="s">
        <v>40</v>
      </c>
      <c r="F195" s="33" t="s">
        <v>41</v>
      </c>
      <c r="G195" s="33" t="s">
        <v>42</v>
      </c>
      <c r="H195" s="39" t="s">
        <v>43</v>
      </c>
      <c r="I195" s="33"/>
      <c r="J195" s="41"/>
      <c r="L195" s="20"/>
      <c r="M195" s="20"/>
      <c r="N195" s="20"/>
      <c r="O195" s="20"/>
    </row>
    <row r="196" spans="1:15" ht="12.75" customHeight="1" x14ac:dyDescent="0.2">
      <c r="A196" s="26">
        <v>752</v>
      </c>
      <c r="B196" s="26" t="s">
        <v>185</v>
      </c>
      <c r="C196" s="30" t="s">
        <v>46</v>
      </c>
      <c r="D196" s="35" t="s">
        <v>100</v>
      </c>
      <c r="E196" s="36" t="s">
        <v>127</v>
      </c>
      <c r="F196" s="37">
        <v>20</v>
      </c>
      <c r="G196" s="35">
        <v>10</v>
      </c>
      <c r="H196" s="40">
        <v>4.5</v>
      </c>
      <c r="I196" s="38" t="s">
        <v>186</v>
      </c>
      <c r="J196" s="34">
        <f>IFERROR(_xlfn.XLOOKUP(I196,Index!$A:$A,Index!$B:$B),"")</f>
        <v>770.09</v>
      </c>
      <c r="L196" s="20"/>
      <c r="M196" s="20"/>
      <c r="N196" s="20"/>
      <c r="O196" s="20"/>
    </row>
    <row r="197" spans="1:15" ht="12.75" customHeight="1" x14ac:dyDescent="0.2">
      <c r="A197" s="26"/>
      <c r="B197" s="26"/>
      <c r="C197" s="30"/>
      <c r="D197" s="35" t="s">
        <v>49</v>
      </c>
      <c r="E197" s="36" t="s">
        <v>127</v>
      </c>
      <c r="F197" s="37">
        <v>20</v>
      </c>
      <c r="G197" s="35">
        <v>10</v>
      </c>
      <c r="H197" s="40">
        <v>4.5</v>
      </c>
      <c r="I197" s="38" t="s">
        <v>3076</v>
      </c>
      <c r="J197" s="34">
        <f>J196+23</f>
        <v>793.09</v>
      </c>
      <c r="L197" s="20"/>
      <c r="M197" s="20"/>
      <c r="N197" s="20"/>
      <c r="O197" s="20"/>
    </row>
    <row r="198" spans="1:15" ht="12.75" customHeight="1" x14ac:dyDescent="0.2">
      <c r="A198" s="26"/>
      <c r="B198" s="26"/>
      <c r="C198" s="30"/>
      <c r="D198" s="35" t="s">
        <v>51</v>
      </c>
      <c r="E198" s="36" t="s">
        <v>127</v>
      </c>
      <c r="F198" s="37">
        <v>20</v>
      </c>
      <c r="G198" s="35">
        <v>10</v>
      </c>
      <c r="H198" s="40">
        <v>4.5</v>
      </c>
      <c r="I198" s="38" t="s">
        <v>3076</v>
      </c>
      <c r="J198" s="34">
        <f>J197</f>
        <v>793.09</v>
      </c>
      <c r="L198" s="20"/>
      <c r="M198" s="20"/>
      <c r="N198" s="20"/>
      <c r="O198" s="20"/>
    </row>
    <row r="199" spans="1:15" ht="12.75" customHeight="1" x14ac:dyDescent="0.2">
      <c r="A199" s="26"/>
      <c r="B199" s="26"/>
      <c r="C199" s="30"/>
      <c r="D199" s="35" t="s">
        <v>100</v>
      </c>
      <c r="E199" s="36">
        <v>1</v>
      </c>
      <c r="F199" s="37">
        <v>25</v>
      </c>
      <c r="G199" s="35">
        <v>10</v>
      </c>
      <c r="H199" s="40">
        <v>4.5</v>
      </c>
      <c r="I199" s="38" t="s">
        <v>187</v>
      </c>
      <c r="J199" s="34">
        <f>IFERROR(_xlfn.XLOOKUP(I199,Index!$A:$A,Index!$B:$B),"")</f>
        <v>770.09</v>
      </c>
      <c r="L199" s="20"/>
      <c r="M199" s="20"/>
      <c r="N199" s="20"/>
      <c r="O199" s="20"/>
    </row>
    <row r="200" spans="1:15" ht="12.75" customHeight="1" x14ac:dyDescent="0.2">
      <c r="A200" s="26"/>
      <c r="B200" s="26"/>
      <c r="C200" s="30"/>
      <c r="D200" s="35" t="s">
        <v>49</v>
      </c>
      <c r="E200" s="36">
        <v>1</v>
      </c>
      <c r="F200" s="37">
        <v>25</v>
      </c>
      <c r="G200" s="35">
        <v>10</v>
      </c>
      <c r="H200" s="40">
        <v>4.5</v>
      </c>
      <c r="I200" s="38" t="s">
        <v>3076</v>
      </c>
      <c r="J200" s="34">
        <f>J199+23</f>
        <v>793.09</v>
      </c>
      <c r="L200" s="20"/>
      <c r="M200" s="20"/>
      <c r="N200" s="20"/>
      <c r="O200" s="20"/>
    </row>
    <row r="201" spans="1:15" ht="12.75" customHeight="1" x14ac:dyDescent="0.2">
      <c r="A201" s="26"/>
      <c r="B201" s="26"/>
      <c r="C201" s="30"/>
      <c r="D201" s="35" t="s">
        <v>51</v>
      </c>
      <c r="E201" s="36">
        <v>1</v>
      </c>
      <c r="F201" s="37">
        <v>25</v>
      </c>
      <c r="G201" s="35">
        <v>10</v>
      </c>
      <c r="H201" s="40">
        <v>4.5</v>
      </c>
      <c r="I201" s="38" t="s">
        <v>3076</v>
      </c>
      <c r="J201" s="34">
        <f>J200</f>
        <v>793.09</v>
      </c>
      <c r="L201" s="20"/>
      <c r="M201" s="20"/>
      <c r="N201" s="20"/>
      <c r="O201" s="20"/>
    </row>
    <row r="202" spans="1:15" ht="12.75" customHeight="1" x14ac:dyDescent="0.2">
      <c r="A202" s="26"/>
      <c r="B202" s="26"/>
      <c r="C202" s="30"/>
      <c r="D202" s="35" t="s">
        <v>100</v>
      </c>
      <c r="E202" s="36" t="s">
        <v>132</v>
      </c>
      <c r="F202" s="37">
        <v>32</v>
      </c>
      <c r="G202" s="35">
        <v>13</v>
      </c>
      <c r="H202" s="40">
        <v>5.9</v>
      </c>
      <c r="I202" s="38" t="s">
        <v>188</v>
      </c>
      <c r="J202" s="34">
        <f>IFERROR(_xlfn.XLOOKUP(I202,Index!$A:$A,Index!$B:$B),"")</f>
        <v>770.09</v>
      </c>
      <c r="L202" s="20"/>
      <c r="M202" s="20"/>
      <c r="N202" s="20"/>
      <c r="O202" s="20"/>
    </row>
    <row r="203" spans="1:15" ht="12.75" customHeight="1" x14ac:dyDescent="0.2">
      <c r="A203" s="26"/>
      <c r="B203" s="26"/>
      <c r="C203" s="30"/>
      <c r="D203" s="35" t="s">
        <v>49</v>
      </c>
      <c r="E203" s="36" t="s">
        <v>132</v>
      </c>
      <c r="F203" s="37">
        <v>32</v>
      </c>
      <c r="G203" s="35">
        <v>13</v>
      </c>
      <c r="H203" s="40">
        <v>5.9</v>
      </c>
      <c r="I203" s="38" t="s">
        <v>3076</v>
      </c>
      <c r="J203" s="34">
        <f>J201</f>
        <v>793.09</v>
      </c>
      <c r="L203" s="20"/>
      <c r="M203" s="20"/>
      <c r="N203" s="20"/>
      <c r="O203" s="20"/>
    </row>
    <row r="204" spans="1:15" ht="12.75" customHeight="1" x14ac:dyDescent="0.2">
      <c r="A204" s="26"/>
      <c r="B204" s="26"/>
      <c r="C204" s="30"/>
      <c r="D204" s="35" t="s">
        <v>51</v>
      </c>
      <c r="E204" s="36" t="s">
        <v>132</v>
      </c>
      <c r="F204" s="37">
        <v>32</v>
      </c>
      <c r="G204" s="35">
        <v>13</v>
      </c>
      <c r="H204" s="40">
        <v>5.9</v>
      </c>
      <c r="I204" s="38" t="s">
        <v>3076</v>
      </c>
      <c r="J204" s="34">
        <f>J203+25</f>
        <v>818.09</v>
      </c>
      <c r="L204" s="20"/>
      <c r="M204" s="20"/>
      <c r="N204" s="20"/>
      <c r="O204" s="20"/>
    </row>
    <row r="205" spans="1:15" ht="12.75" customHeight="1" x14ac:dyDescent="0.2">
      <c r="A205" s="26"/>
      <c r="B205" s="26"/>
      <c r="C205" s="30"/>
      <c r="D205" s="35" t="s">
        <v>100</v>
      </c>
      <c r="E205" s="36" t="s">
        <v>134</v>
      </c>
      <c r="F205" s="37">
        <v>40</v>
      </c>
      <c r="G205" s="35">
        <v>24</v>
      </c>
      <c r="H205" s="40">
        <v>11</v>
      </c>
      <c r="I205" s="38" t="s">
        <v>189</v>
      </c>
      <c r="J205" s="34">
        <f>IFERROR(_xlfn.XLOOKUP(I205,Index!$A:$A,Index!$B:$B),"")</f>
        <v>770.09</v>
      </c>
      <c r="L205" s="20"/>
      <c r="M205" s="20"/>
      <c r="N205" s="20"/>
      <c r="O205" s="20"/>
    </row>
    <row r="206" spans="1:15" ht="12.75" customHeight="1" x14ac:dyDescent="0.2">
      <c r="A206" s="26"/>
      <c r="B206" s="26"/>
      <c r="C206" s="30"/>
      <c r="D206" s="35" t="s">
        <v>49</v>
      </c>
      <c r="E206" s="36" t="s">
        <v>134</v>
      </c>
      <c r="F206" s="37">
        <v>40</v>
      </c>
      <c r="G206" s="35">
        <v>24</v>
      </c>
      <c r="H206" s="40">
        <v>11</v>
      </c>
      <c r="I206" s="38" t="s">
        <v>3076</v>
      </c>
      <c r="J206" s="34">
        <f>J203</f>
        <v>793.09</v>
      </c>
      <c r="L206" s="20"/>
      <c r="M206" s="20"/>
      <c r="N206" s="20"/>
      <c r="O206" s="20"/>
    </row>
    <row r="207" spans="1:15" ht="12.75" customHeight="1" x14ac:dyDescent="0.2">
      <c r="A207" s="26"/>
      <c r="B207" s="26"/>
      <c r="C207" s="30"/>
      <c r="D207" s="35" t="s">
        <v>51</v>
      </c>
      <c r="E207" s="36" t="s">
        <v>134</v>
      </c>
      <c r="F207" s="37">
        <v>40</v>
      </c>
      <c r="G207" s="35">
        <v>24</v>
      </c>
      <c r="H207" s="40">
        <v>11</v>
      </c>
      <c r="I207" s="38" t="s">
        <v>3076</v>
      </c>
      <c r="J207" s="34">
        <f>J204</f>
        <v>818.09</v>
      </c>
      <c r="L207" s="20"/>
      <c r="M207" s="20"/>
      <c r="N207" s="20"/>
      <c r="O207" s="20"/>
    </row>
    <row r="208" spans="1:15" ht="12.75" customHeight="1" x14ac:dyDescent="0.2">
      <c r="A208" s="26"/>
      <c r="B208" s="26"/>
      <c r="C208" s="30"/>
      <c r="D208" s="35" t="s">
        <v>100</v>
      </c>
      <c r="E208" s="36">
        <v>2</v>
      </c>
      <c r="F208" s="37">
        <v>50</v>
      </c>
      <c r="G208" s="35">
        <v>26</v>
      </c>
      <c r="H208" s="40">
        <v>12</v>
      </c>
      <c r="I208" s="38" t="s">
        <v>190</v>
      </c>
      <c r="J208" s="34">
        <f>IFERROR(_xlfn.XLOOKUP(I208,Index!$A:$A,Index!$B:$B),"")</f>
        <v>643.53</v>
      </c>
      <c r="L208" s="20"/>
      <c r="M208" s="20"/>
      <c r="N208" s="20"/>
      <c r="O208" s="20"/>
    </row>
    <row r="209" spans="1:15" ht="12.75" customHeight="1" x14ac:dyDescent="0.2">
      <c r="A209" s="26"/>
      <c r="B209" s="26"/>
      <c r="C209" s="30"/>
      <c r="D209" s="35" t="s">
        <v>49</v>
      </c>
      <c r="E209" s="36">
        <v>2</v>
      </c>
      <c r="F209" s="37">
        <v>50</v>
      </c>
      <c r="G209" s="35">
        <v>26</v>
      </c>
      <c r="H209" s="40">
        <v>12</v>
      </c>
      <c r="I209" s="38" t="s">
        <v>191</v>
      </c>
      <c r="J209" s="34">
        <f>IFERROR(_xlfn.XLOOKUP(I209,Index!$A:$A,Index!$B:$B),"")</f>
        <v>675.56</v>
      </c>
      <c r="L209" s="20"/>
      <c r="M209" s="20"/>
      <c r="N209" s="20"/>
      <c r="O209" s="20"/>
    </row>
    <row r="210" spans="1:15" ht="12.75" customHeight="1" x14ac:dyDescent="0.2">
      <c r="A210" s="26"/>
      <c r="B210" s="26"/>
      <c r="C210" s="30"/>
      <c r="D210" s="35" t="s">
        <v>51</v>
      </c>
      <c r="E210" s="36">
        <v>2</v>
      </c>
      <c r="F210" s="37">
        <v>50</v>
      </c>
      <c r="G210" s="35">
        <v>26</v>
      </c>
      <c r="H210" s="40">
        <v>12</v>
      </c>
      <c r="I210" s="38" t="s">
        <v>192</v>
      </c>
      <c r="J210" s="34">
        <f>IFERROR(_xlfn.XLOOKUP(I210,Index!$A:$A,Index!$B:$B),"")</f>
        <v>675.56</v>
      </c>
      <c r="L210" s="20"/>
      <c r="M210" s="20"/>
      <c r="N210" s="20"/>
      <c r="O210" s="20"/>
    </row>
    <row r="211" spans="1:15" ht="12.75" customHeight="1" x14ac:dyDescent="0.2">
      <c r="A211" s="26"/>
      <c r="B211" s="26"/>
      <c r="C211" s="30"/>
      <c r="D211" s="35" t="s">
        <v>100</v>
      </c>
      <c r="E211" s="36" t="s">
        <v>139</v>
      </c>
      <c r="F211" s="37">
        <v>65</v>
      </c>
      <c r="G211" s="35">
        <v>40</v>
      </c>
      <c r="H211" s="40">
        <v>18</v>
      </c>
      <c r="I211" s="38" t="s">
        <v>193</v>
      </c>
      <c r="J211" s="34">
        <f>IFERROR(_xlfn.XLOOKUP(I211,Index!$A:$A,Index!$B:$B),"")</f>
        <v>729.69</v>
      </c>
      <c r="L211" s="20"/>
      <c r="M211" s="20"/>
      <c r="N211" s="20"/>
      <c r="O211" s="20"/>
    </row>
    <row r="212" spans="1:15" ht="12.75" customHeight="1" x14ac:dyDescent="0.2">
      <c r="A212" s="26"/>
      <c r="B212" s="26"/>
      <c r="C212" s="30"/>
      <c r="D212" s="35" t="s">
        <v>49</v>
      </c>
      <c r="E212" s="36" t="s">
        <v>139</v>
      </c>
      <c r="F212" s="37">
        <v>65</v>
      </c>
      <c r="G212" s="35">
        <v>40</v>
      </c>
      <c r="H212" s="40">
        <v>18</v>
      </c>
      <c r="I212" s="38" t="s">
        <v>194</v>
      </c>
      <c r="J212" s="34">
        <f>IFERROR(_xlfn.XLOOKUP(I212,Index!$A:$A,Index!$B:$B),"")</f>
        <v>764.78</v>
      </c>
      <c r="L212" s="20"/>
      <c r="M212" s="20"/>
      <c r="N212" s="20"/>
      <c r="O212" s="20"/>
    </row>
    <row r="213" spans="1:15" ht="12.75" customHeight="1" x14ac:dyDescent="0.2">
      <c r="A213" s="26"/>
      <c r="B213" s="26"/>
      <c r="C213" s="30"/>
      <c r="D213" s="35" t="s">
        <v>51</v>
      </c>
      <c r="E213" s="36" t="s">
        <v>139</v>
      </c>
      <c r="F213" s="37">
        <v>65</v>
      </c>
      <c r="G213" s="35">
        <v>40</v>
      </c>
      <c r="H213" s="40">
        <v>18</v>
      </c>
      <c r="I213" s="38" t="s">
        <v>195</v>
      </c>
      <c r="J213" s="34">
        <f>IFERROR(_xlfn.XLOOKUP(I213,Index!$A:$A,Index!$B:$B),"")</f>
        <v>764.78</v>
      </c>
      <c r="L213" s="20"/>
      <c r="M213" s="20"/>
      <c r="N213" s="20"/>
      <c r="O213" s="20"/>
    </row>
    <row r="214" spans="1:15" ht="12.75" customHeight="1" x14ac:dyDescent="0.2">
      <c r="A214" s="26"/>
      <c r="B214" s="26"/>
      <c r="C214" s="30"/>
      <c r="D214" s="35" t="s">
        <v>100</v>
      </c>
      <c r="E214" s="36">
        <v>3</v>
      </c>
      <c r="F214" s="37">
        <v>80</v>
      </c>
      <c r="G214" s="35">
        <v>59</v>
      </c>
      <c r="H214" s="40">
        <v>27</v>
      </c>
      <c r="I214" s="38" t="s">
        <v>196</v>
      </c>
      <c r="J214" s="34">
        <f>IFERROR(_xlfn.XLOOKUP(I214,Index!$A:$A,Index!$B:$B),"")</f>
        <v>874.56</v>
      </c>
      <c r="L214" s="20"/>
      <c r="M214" s="20"/>
      <c r="N214" s="20"/>
      <c r="O214" s="20"/>
    </row>
    <row r="215" spans="1:15" ht="12.75" customHeight="1" x14ac:dyDescent="0.2">
      <c r="A215" s="26"/>
      <c r="B215" s="26"/>
      <c r="C215" s="30"/>
      <c r="D215" s="35" t="s">
        <v>49</v>
      </c>
      <c r="E215" s="36">
        <v>3</v>
      </c>
      <c r="F215" s="37">
        <v>80</v>
      </c>
      <c r="G215" s="35">
        <v>59</v>
      </c>
      <c r="H215" s="40">
        <v>27</v>
      </c>
      <c r="I215" s="38" t="s">
        <v>197</v>
      </c>
      <c r="J215" s="34">
        <f>IFERROR(_xlfn.XLOOKUP(I215,Index!$A:$A,Index!$B:$B),"")</f>
        <v>919.53</v>
      </c>
      <c r="L215" s="20"/>
      <c r="M215" s="20"/>
      <c r="N215" s="20"/>
      <c r="O215" s="20"/>
    </row>
    <row r="216" spans="1:15" ht="12.75" customHeight="1" x14ac:dyDescent="0.2">
      <c r="A216" s="26"/>
      <c r="B216" s="26"/>
      <c r="C216" s="30"/>
      <c r="D216" s="35" t="s">
        <v>51</v>
      </c>
      <c r="E216" s="36">
        <v>3</v>
      </c>
      <c r="F216" s="37">
        <v>80</v>
      </c>
      <c r="G216" s="35">
        <v>59</v>
      </c>
      <c r="H216" s="40">
        <v>27</v>
      </c>
      <c r="I216" s="38" t="s">
        <v>3076</v>
      </c>
      <c r="J216" s="34">
        <f>J215</f>
        <v>919.53</v>
      </c>
      <c r="L216" s="20"/>
      <c r="M216" s="20"/>
      <c r="N216" s="20"/>
      <c r="O216" s="20"/>
    </row>
    <row r="217" spans="1:15" ht="12.75" customHeight="1" x14ac:dyDescent="0.2">
      <c r="A217" s="26"/>
      <c r="B217" s="26"/>
      <c r="C217" s="30"/>
      <c r="D217" s="35" t="s">
        <v>100</v>
      </c>
      <c r="E217" s="36">
        <v>4</v>
      </c>
      <c r="F217" s="37">
        <v>100</v>
      </c>
      <c r="G217" s="35">
        <v>93</v>
      </c>
      <c r="H217" s="40">
        <v>42</v>
      </c>
      <c r="I217" s="38" t="s">
        <v>198</v>
      </c>
      <c r="J217" s="34">
        <f>IFERROR(_xlfn.XLOOKUP(I217,Index!$A:$A,Index!$B:$B),"")</f>
        <v>1389.97</v>
      </c>
      <c r="L217" s="20"/>
      <c r="M217" s="20"/>
      <c r="N217" s="20"/>
      <c r="O217" s="20"/>
    </row>
    <row r="218" spans="1:15" ht="12.75" customHeight="1" x14ac:dyDescent="0.2">
      <c r="A218" s="26"/>
      <c r="B218" s="26"/>
      <c r="C218" s="30"/>
      <c r="D218" s="35" t="s">
        <v>49</v>
      </c>
      <c r="E218" s="36">
        <v>4</v>
      </c>
      <c r="F218" s="37">
        <v>100</v>
      </c>
      <c r="G218" s="35">
        <v>93</v>
      </c>
      <c r="H218" s="40">
        <v>42</v>
      </c>
      <c r="I218" s="38" t="s">
        <v>199</v>
      </c>
      <c r="J218" s="34">
        <f>IFERROR(_xlfn.XLOOKUP(I218,Index!$A:$A,Index!$B:$B),"")</f>
        <v>1459.35</v>
      </c>
      <c r="L218" s="20"/>
      <c r="M218" s="20"/>
      <c r="N218" s="20"/>
      <c r="O218" s="20"/>
    </row>
    <row r="219" spans="1:15" ht="12.75" customHeight="1" x14ac:dyDescent="0.2">
      <c r="A219" s="26"/>
      <c r="B219" s="26"/>
      <c r="C219" s="30"/>
      <c r="D219" s="35" t="s">
        <v>51</v>
      </c>
      <c r="E219" s="36">
        <v>4</v>
      </c>
      <c r="F219" s="37">
        <v>100</v>
      </c>
      <c r="G219" s="35">
        <v>93</v>
      </c>
      <c r="H219" s="40">
        <v>42</v>
      </c>
      <c r="I219" s="38" t="s">
        <v>3076</v>
      </c>
      <c r="J219" s="34">
        <f>J218</f>
        <v>1459.35</v>
      </c>
      <c r="L219" s="20"/>
      <c r="M219" s="20"/>
      <c r="N219" s="20"/>
      <c r="O219" s="20"/>
    </row>
    <row r="220" spans="1:15" ht="12.75" customHeight="1" x14ac:dyDescent="0.2">
      <c r="A220" s="26"/>
      <c r="B220" s="26"/>
      <c r="C220" s="30"/>
      <c r="D220" s="35" t="s">
        <v>149</v>
      </c>
      <c r="E220" s="36">
        <v>5</v>
      </c>
      <c r="F220" s="37">
        <v>125</v>
      </c>
      <c r="G220" s="35">
        <v>146</v>
      </c>
      <c r="H220" s="40">
        <v>66</v>
      </c>
      <c r="I220" s="38" t="s">
        <v>200</v>
      </c>
      <c r="J220" s="34">
        <f>IFERROR(_xlfn.XLOOKUP(I220,Index!$A:$A,Index!$B:$B),"")</f>
        <v>2224.88</v>
      </c>
      <c r="L220" s="20"/>
      <c r="M220" s="20"/>
      <c r="N220" s="20"/>
      <c r="O220" s="20"/>
    </row>
    <row r="221" spans="1:15" ht="12.75" customHeight="1" x14ac:dyDescent="0.2">
      <c r="A221" s="26"/>
      <c r="B221" s="26"/>
      <c r="C221" s="30"/>
      <c r="D221" s="35" t="s">
        <v>49</v>
      </c>
      <c r="E221" s="36">
        <v>5</v>
      </c>
      <c r="F221" s="37">
        <v>125</v>
      </c>
      <c r="G221" s="35">
        <v>146</v>
      </c>
      <c r="H221" s="40">
        <v>66</v>
      </c>
      <c r="I221" s="38" t="s">
        <v>201</v>
      </c>
      <c r="J221" s="34">
        <f>IFERROR(_xlfn.XLOOKUP(I221,Index!$A:$A,Index!$B:$B),"")</f>
        <v>2336.1999999999998</v>
      </c>
      <c r="L221" s="20"/>
      <c r="M221" s="20"/>
      <c r="N221" s="20"/>
      <c r="O221" s="20"/>
    </row>
    <row r="222" spans="1:15" ht="12.75" customHeight="1" x14ac:dyDescent="0.2">
      <c r="A222" s="26"/>
      <c r="B222" s="26"/>
      <c r="C222" s="30"/>
      <c r="D222" s="35" t="s">
        <v>51</v>
      </c>
      <c r="E222" s="36">
        <v>5</v>
      </c>
      <c r="F222" s="37">
        <v>125</v>
      </c>
      <c r="G222" s="35">
        <v>146</v>
      </c>
      <c r="H222" s="40">
        <v>66</v>
      </c>
      <c r="I222" s="38" t="s">
        <v>202</v>
      </c>
      <c r="J222" s="34">
        <f>IFERROR(_xlfn.XLOOKUP(I222,Index!$A:$A,Index!$B:$B),"")</f>
        <v>2336.1999999999998</v>
      </c>
      <c r="L222" s="20"/>
      <c r="M222" s="20"/>
      <c r="N222" s="20"/>
      <c r="O222" s="20"/>
    </row>
    <row r="223" spans="1:15" ht="12.75" customHeight="1" x14ac:dyDescent="0.2">
      <c r="A223" s="26"/>
      <c r="B223" s="26"/>
      <c r="C223" s="30"/>
      <c r="D223" s="35" t="s">
        <v>149</v>
      </c>
      <c r="E223" s="36">
        <v>6</v>
      </c>
      <c r="F223" s="37">
        <v>150</v>
      </c>
      <c r="G223" s="35">
        <v>194</v>
      </c>
      <c r="H223" s="40">
        <v>87</v>
      </c>
      <c r="I223" s="38" t="s">
        <v>203</v>
      </c>
      <c r="J223" s="34">
        <f>IFERROR(_xlfn.XLOOKUP(I223,Index!$A:$A,Index!$B:$B),"")</f>
        <v>2455.13</v>
      </c>
      <c r="L223" s="20"/>
      <c r="M223" s="20"/>
      <c r="N223" s="20"/>
      <c r="O223" s="20"/>
    </row>
    <row r="224" spans="1:15" ht="12.75" customHeight="1" x14ac:dyDescent="0.2">
      <c r="A224" s="26"/>
      <c r="B224" s="26"/>
      <c r="C224" s="30"/>
      <c r="D224" s="35" t="s">
        <v>49</v>
      </c>
      <c r="E224" s="36">
        <v>6</v>
      </c>
      <c r="F224" s="37">
        <v>150</v>
      </c>
      <c r="G224" s="35">
        <v>194</v>
      </c>
      <c r="H224" s="40">
        <v>87</v>
      </c>
      <c r="I224" s="38" t="s">
        <v>204</v>
      </c>
      <c r="J224" s="34">
        <f>IFERROR(_xlfn.XLOOKUP(I224,Index!$A:$A,Index!$B:$B),"")</f>
        <v>2577.12</v>
      </c>
      <c r="L224" s="20"/>
      <c r="M224" s="20"/>
      <c r="N224" s="20"/>
      <c r="O224" s="20"/>
    </row>
    <row r="225" spans="1:15" ht="12.75" customHeight="1" x14ac:dyDescent="0.2">
      <c r="A225" s="26"/>
      <c r="B225" s="26"/>
      <c r="C225" s="30"/>
      <c r="D225" s="35" t="s">
        <v>51</v>
      </c>
      <c r="E225" s="36">
        <v>6</v>
      </c>
      <c r="F225" s="37">
        <v>150</v>
      </c>
      <c r="G225" s="35">
        <v>194</v>
      </c>
      <c r="H225" s="40">
        <v>87</v>
      </c>
      <c r="I225" s="38" t="s">
        <v>205</v>
      </c>
      <c r="J225" s="34">
        <f>IFERROR(_xlfn.XLOOKUP(I225,Index!$A:$A,Index!$B:$B),"")</f>
        <v>2577.12</v>
      </c>
      <c r="L225" s="20"/>
      <c r="M225" s="20"/>
      <c r="N225" s="20"/>
      <c r="O225" s="20"/>
    </row>
    <row r="226" spans="1:15" ht="12.75" customHeight="1" x14ac:dyDescent="0.2">
      <c r="A226" s="26"/>
      <c r="B226" s="26"/>
      <c r="C226" s="30"/>
      <c r="D226" s="35" t="s">
        <v>149</v>
      </c>
      <c r="E226" s="36">
        <v>8</v>
      </c>
      <c r="F226" s="37">
        <v>200</v>
      </c>
      <c r="G226" s="35">
        <v>316</v>
      </c>
      <c r="H226" s="40">
        <v>142</v>
      </c>
      <c r="I226" s="38" t="s">
        <v>206</v>
      </c>
      <c r="J226" s="34">
        <f>IFERROR(_xlfn.XLOOKUP(I226,Index!$A:$A,Index!$B:$B),"")</f>
        <v>4535.1499999999996</v>
      </c>
      <c r="L226" s="20"/>
      <c r="M226" s="20"/>
      <c r="N226" s="20"/>
      <c r="O226" s="20"/>
    </row>
    <row r="227" spans="1:15" ht="12.75" customHeight="1" x14ac:dyDescent="0.2">
      <c r="A227" s="26"/>
      <c r="B227" s="26"/>
      <c r="C227" s="30"/>
      <c r="D227" s="35" t="s">
        <v>49</v>
      </c>
      <c r="E227" s="36">
        <v>8</v>
      </c>
      <c r="F227" s="37">
        <v>200</v>
      </c>
      <c r="G227" s="35">
        <v>316</v>
      </c>
      <c r="H227" s="40">
        <v>142</v>
      </c>
      <c r="I227" s="38" t="s">
        <v>3076</v>
      </c>
      <c r="J227" s="34">
        <f>J228</f>
        <v>4760.8599999999997</v>
      </c>
      <c r="L227" s="20"/>
      <c r="M227" s="20"/>
      <c r="N227" s="20"/>
      <c r="O227" s="20"/>
    </row>
    <row r="228" spans="1:15" ht="12.75" customHeight="1" x14ac:dyDescent="0.2">
      <c r="A228" s="26"/>
      <c r="B228" s="26"/>
      <c r="C228" s="30"/>
      <c r="D228" s="35" t="s">
        <v>51</v>
      </c>
      <c r="E228" s="36">
        <v>8</v>
      </c>
      <c r="F228" s="37">
        <v>200</v>
      </c>
      <c r="G228" s="35">
        <v>316</v>
      </c>
      <c r="H228" s="40">
        <v>142</v>
      </c>
      <c r="I228" s="38" t="s">
        <v>207</v>
      </c>
      <c r="J228" s="34">
        <f>IFERROR(_xlfn.XLOOKUP(I228,Index!$A:$A,Index!$B:$B),"")</f>
        <v>4760.8599999999997</v>
      </c>
      <c r="L228" s="20"/>
      <c r="M228" s="20"/>
      <c r="N228" s="20"/>
      <c r="O228" s="20"/>
    </row>
    <row r="229" spans="1:15" ht="12.75" customHeight="1" x14ac:dyDescent="0.2">
      <c r="A229" s="26"/>
      <c r="B229" s="26"/>
      <c r="C229" s="30"/>
      <c r="D229" s="35" t="s">
        <v>149</v>
      </c>
      <c r="E229" s="36">
        <v>10</v>
      </c>
      <c r="F229" s="37">
        <v>250</v>
      </c>
      <c r="G229" s="35">
        <v>475</v>
      </c>
      <c r="H229" s="40">
        <v>214</v>
      </c>
      <c r="I229" s="38" t="s">
        <v>208</v>
      </c>
      <c r="J229" s="34">
        <f>IFERROR(_xlfn.XLOOKUP(I229,Index!$A:$A,Index!$B:$B),"")</f>
        <v>8483.2099999999991</v>
      </c>
      <c r="L229" s="20"/>
      <c r="M229" s="20"/>
      <c r="N229" s="20"/>
      <c r="O229" s="20"/>
    </row>
    <row r="230" spans="1:15" ht="12.75" customHeight="1" x14ac:dyDescent="0.2">
      <c r="A230" s="26"/>
      <c r="B230" s="26"/>
      <c r="C230" s="30"/>
      <c r="D230" s="35" t="s">
        <v>49</v>
      </c>
      <c r="E230" s="36">
        <v>10</v>
      </c>
      <c r="F230" s="37">
        <v>250</v>
      </c>
      <c r="G230" s="35">
        <v>475</v>
      </c>
      <c r="H230" s="40">
        <v>214</v>
      </c>
      <c r="I230" s="38" t="s">
        <v>209</v>
      </c>
      <c r="J230" s="34">
        <f>IFERROR(_xlfn.XLOOKUP(I230,Index!$A:$A,Index!$B:$B),"")</f>
        <v>8908.67</v>
      </c>
      <c r="L230" s="20"/>
      <c r="M230" s="20"/>
      <c r="N230" s="20"/>
      <c r="O230" s="20"/>
    </row>
    <row r="231" spans="1:15" ht="12.75" customHeight="1" x14ac:dyDescent="0.2">
      <c r="A231" s="26"/>
      <c r="B231" s="26"/>
      <c r="C231" s="30"/>
      <c r="D231" s="35" t="s">
        <v>51</v>
      </c>
      <c r="E231" s="36">
        <v>10</v>
      </c>
      <c r="F231" s="37">
        <v>250</v>
      </c>
      <c r="G231" s="35">
        <v>475</v>
      </c>
      <c r="H231" s="40">
        <v>214</v>
      </c>
      <c r="I231" s="38" t="s">
        <v>3076</v>
      </c>
      <c r="J231" s="34">
        <f>J230</f>
        <v>8908.67</v>
      </c>
      <c r="L231" s="20"/>
      <c r="M231" s="20"/>
      <c r="N231" s="20"/>
      <c r="O231" s="20"/>
    </row>
    <row r="232" spans="1:15" ht="12.75" customHeight="1" x14ac:dyDescent="0.2">
      <c r="A232" s="26"/>
      <c r="B232" s="26"/>
      <c r="C232" s="30"/>
      <c r="D232" s="35" t="s">
        <v>149</v>
      </c>
      <c r="E232" s="36">
        <v>12</v>
      </c>
      <c r="F232" s="37">
        <v>300</v>
      </c>
      <c r="G232" s="35">
        <v>750</v>
      </c>
      <c r="H232" s="40">
        <v>338</v>
      </c>
      <c r="I232" s="38" t="s">
        <v>210</v>
      </c>
      <c r="J232" s="34">
        <f>IFERROR(_xlfn.XLOOKUP(I232,Index!$A:$A,Index!$B:$B),"")</f>
        <v>12627.99</v>
      </c>
      <c r="L232" s="20"/>
      <c r="M232" s="20"/>
      <c r="N232" s="20"/>
      <c r="O232" s="20"/>
    </row>
    <row r="233" spans="1:15" ht="12.75" customHeight="1" x14ac:dyDescent="0.2">
      <c r="A233" s="26"/>
      <c r="B233" s="26"/>
      <c r="C233" s="30"/>
      <c r="D233" s="35" t="s">
        <v>49</v>
      </c>
      <c r="E233" s="36">
        <v>12</v>
      </c>
      <c r="F233" s="37">
        <v>300</v>
      </c>
      <c r="G233" s="35">
        <v>750</v>
      </c>
      <c r="H233" s="40">
        <v>338</v>
      </c>
      <c r="I233" s="38" t="s">
        <v>3076</v>
      </c>
      <c r="J233" s="34">
        <f>J232*1.05</f>
        <v>13259.389500000001</v>
      </c>
      <c r="L233" s="20"/>
      <c r="M233" s="20"/>
      <c r="N233" s="20"/>
      <c r="O233" s="20"/>
    </row>
    <row r="234" spans="1:15" ht="12.75" customHeight="1" x14ac:dyDescent="0.2">
      <c r="A234" s="26"/>
      <c r="B234" s="26"/>
      <c r="C234" s="30"/>
      <c r="D234" s="35" t="s">
        <v>51</v>
      </c>
      <c r="E234" s="36">
        <v>12</v>
      </c>
      <c r="F234" s="37">
        <v>300</v>
      </c>
      <c r="G234" s="35">
        <v>750</v>
      </c>
      <c r="H234" s="40">
        <v>338</v>
      </c>
      <c r="I234" s="38" t="s">
        <v>3076</v>
      </c>
      <c r="J234" s="34">
        <f>J233</f>
        <v>13259.389500000001</v>
      </c>
      <c r="L234" s="20"/>
      <c r="M234" s="20"/>
      <c r="N234" s="20"/>
      <c r="O234" s="20"/>
    </row>
    <row r="235" spans="1:15" ht="12.75" customHeight="1" x14ac:dyDescent="0.2">
      <c r="A235" s="26"/>
      <c r="B235" s="26"/>
      <c r="C235" s="30"/>
      <c r="D235" s="35" t="s">
        <v>149</v>
      </c>
      <c r="E235" s="36">
        <v>14</v>
      </c>
      <c r="F235" s="37">
        <v>350</v>
      </c>
      <c r="G235" s="35">
        <v>908</v>
      </c>
      <c r="H235" s="40">
        <v>412</v>
      </c>
      <c r="I235" s="38" t="s">
        <v>211</v>
      </c>
      <c r="J235" s="34">
        <f>IFERROR(_xlfn.XLOOKUP(I235,Index!$A:$A,Index!$B:$B),"")</f>
        <v>17173.82</v>
      </c>
      <c r="L235" s="20"/>
      <c r="M235" s="20"/>
      <c r="N235" s="20"/>
      <c r="O235" s="20"/>
    </row>
    <row r="236" spans="1:15" ht="12.75" customHeight="1" x14ac:dyDescent="0.2">
      <c r="A236" s="26"/>
      <c r="B236" s="26"/>
      <c r="C236" s="30"/>
      <c r="D236" s="35" t="s">
        <v>49</v>
      </c>
      <c r="E236" s="36">
        <v>14</v>
      </c>
      <c r="F236" s="37">
        <v>350</v>
      </c>
      <c r="G236" s="35">
        <v>908</v>
      </c>
      <c r="H236" s="40">
        <v>412</v>
      </c>
      <c r="I236" s="38" t="s">
        <v>3076</v>
      </c>
      <c r="J236" s="34">
        <f>J235+516</f>
        <v>17689.82</v>
      </c>
      <c r="L236" s="20"/>
      <c r="M236" s="20"/>
      <c r="N236" s="20"/>
      <c r="O236" s="20"/>
    </row>
    <row r="237" spans="1:15" ht="12.75" customHeight="1" x14ac:dyDescent="0.2">
      <c r="A237" s="26"/>
      <c r="B237" s="26"/>
      <c r="C237" s="30"/>
      <c r="D237" s="35" t="s">
        <v>51</v>
      </c>
      <c r="E237" s="36">
        <v>14</v>
      </c>
      <c r="F237" s="37">
        <v>350</v>
      </c>
      <c r="G237" s="35">
        <v>908</v>
      </c>
      <c r="H237" s="40">
        <v>412</v>
      </c>
      <c r="I237" s="38" t="s">
        <v>3076</v>
      </c>
      <c r="J237" s="34">
        <f>J236</f>
        <v>17689.82</v>
      </c>
      <c r="L237" s="20"/>
      <c r="M237" s="20"/>
      <c r="N237" s="20"/>
      <c r="O237" s="20"/>
    </row>
    <row r="238" spans="1:15" ht="12.75" customHeight="1" x14ac:dyDescent="0.2">
      <c r="A238" s="26"/>
      <c r="B238" s="26"/>
      <c r="C238" s="30"/>
      <c r="D238" s="35" t="s">
        <v>149</v>
      </c>
      <c r="E238" s="36">
        <v>16</v>
      </c>
      <c r="F238" s="37">
        <v>400</v>
      </c>
      <c r="G238" s="35">
        <v>1135</v>
      </c>
      <c r="H238" s="40">
        <v>515</v>
      </c>
      <c r="I238" s="38" t="s">
        <v>212</v>
      </c>
      <c r="J238" s="34">
        <f>IFERROR(_xlfn.XLOOKUP(I238,Index!$A:$A,Index!$B:$B),"")</f>
        <v>23354.36</v>
      </c>
      <c r="L238" s="20"/>
      <c r="M238" s="20"/>
      <c r="N238" s="20"/>
      <c r="O238" s="20"/>
    </row>
    <row r="239" spans="1:15" ht="12.75" customHeight="1" x14ac:dyDescent="0.2">
      <c r="A239" s="26"/>
      <c r="B239" s="26"/>
      <c r="C239" s="30"/>
      <c r="D239" s="35" t="s">
        <v>49</v>
      </c>
      <c r="E239" s="36">
        <v>16</v>
      </c>
      <c r="F239" s="37">
        <v>400</v>
      </c>
      <c r="G239" s="35">
        <v>1135</v>
      </c>
      <c r="H239" s="40">
        <v>515</v>
      </c>
      <c r="I239" s="38" t="s">
        <v>3076</v>
      </c>
      <c r="J239" s="34">
        <f>J238+701</f>
        <v>24055.360000000001</v>
      </c>
      <c r="L239" s="20"/>
      <c r="M239" s="20"/>
      <c r="N239" s="20"/>
      <c r="O239" s="20"/>
    </row>
    <row r="240" spans="1:15" ht="12.75" customHeight="1" x14ac:dyDescent="0.2">
      <c r="A240" s="26"/>
      <c r="B240" s="26"/>
      <c r="C240" s="30"/>
      <c r="D240" s="35" t="s">
        <v>51</v>
      </c>
      <c r="E240" s="36">
        <v>16</v>
      </c>
      <c r="F240" s="37">
        <v>400</v>
      </c>
      <c r="G240" s="35">
        <v>1135</v>
      </c>
      <c r="H240" s="40">
        <v>515</v>
      </c>
      <c r="I240" s="38" t="s">
        <v>3076</v>
      </c>
      <c r="J240" s="34">
        <f>J239</f>
        <v>24055.360000000001</v>
      </c>
      <c r="L240" s="20"/>
      <c r="M240" s="20"/>
      <c r="N240" s="20"/>
      <c r="O240" s="20"/>
    </row>
    <row r="241" spans="1:15" ht="12.75" customHeight="1" x14ac:dyDescent="0.2">
      <c r="A241" s="26"/>
      <c r="B241" s="26"/>
      <c r="C241" s="30"/>
      <c r="D241" s="35" t="s">
        <v>149</v>
      </c>
      <c r="E241" s="36">
        <v>18</v>
      </c>
      <c r="F241" s="37">
        <v>450</v>
      </c>
      <c r="G241" s="35">
        <v>2400</v>
      </c>
      <c r="H241" s="40">
        <v>1090</v>
      </c>
      <c r="I241" s="38" t="s">
        <v>213</v>
      </c>
      <c r="J241" s="34">
        <f>IFERROR(_xlfn.XLOOKUP(I241,Index!$A:$A,Index!$B:$B),"")</f>
        <v>31761.32</v>
      </c>
      <c r="L241" s="20"/>
      <c r="M241" s="20"/>
      <c r="N241" s="20"/>
      <c r="O241" s="20"/>
    </row>
    <row r="242" spans="1:15" ht="12.75" customHeight="1" x14ac:dyDescent="0.2">
      <c r="A242" s="26"/>
      <c r="B242" s="26"/>
      <c r="C242" s="30"/>
      <c r="D242" s="35" t="s">
        <v>49</v>
      </c>
      <c r="E242" s="36">
        <v>18</v>
      </c>
      <c r="F242" s="37">
        <v>450</v>
      </c>
      <c r="G242" s="35">
        <v>2400</v>
      </c>
      <c r="H242" s="40">
        <v>1090</v>
      </c>
      <c r="I242" s="38" t="s">
        <v>3076</v>
      </c>
      <c r="J242" s="34">
        <f>J241+954</f>
        <v>32715.32</v>
      </c>
      <c r="L242" s="20"/>
      <c r="M242" s="20"/>
      <c r="N242" s="20"/>
      <c r="O242" s="20"/>
    </row>
    <row r="243" spans="1:15" ht="12.75" customHeight="1" x14ac:dyDescent="0.2">
      <c r="A243" s="26"/>
      <c r="B243" s="26"/>
      <c r="C243" s="30"/>
      <c r="D243" s="35" t="s">
        <v>51</v>
      </c>
      <c r="E243" s="36">
        <v>18</v>
      </c>
      <c r="F243" s="37">
        <v>450</v>
      </c>
      <c r="G243" s="35">
        <v>2400</v>
      </c>
      <c r="H243" s="40">
        <v>1090</v>
      </c>
      <c r="I243" s="38" t="s">
        <v>3076</v>
      </c>
      <c r="J243" s="34">
        <f>J242</f>
        <v>32715.32</v>
      </c>
      <c r="L243" s="20"/>
      <c r="M243" s="20"/>
      <c r="N243" s="20"/>
      <c r="O243" s="20"/>
    </row>
    <row r="244" spans="1:15" ht="12.75" customHeight="1" x14ac:dyDescent="0.2">
      <c r="A244" s="26"/>
      <c r="B244" s="26"/>
      <c r="C244" s="30"/>
      <c r="D244" s="35" t="s">
        <v>149</v>
      </c>
      <c r="E244" s="36">
        <v>20</v>
      </c>
      <c r="F244" s="37">
        <v>500</v>
      </c>
      <c r="G244" s="35">
        <v>3350</v>
      </c>
      <c r="H244" s="40">
        <v>1522</v>
      </c>
      <c r="I244" s="38" t="s">
        <v>214</v>
      </c>
      <c r="J244" s="34">
        <f>IFERROR(_xlfn.XLOOKUP(I244,Index!$A:$A,Index!$B:$B),"")</f>
        <v>43195.27</v>
      </c>
      <c r="L244" s="20"/>
      <c r="M244" s="20"/>
      <c r="N244" s="20"/>
      <c r="O244" s="20"/>
    </row>
    <row r="245" spans="1:15" ht="12.75" customHeight="1" x14ac:dyDescent="0.2">
      <c r="A245" s="26"/>
      <c r="B245" s="26"/>
      <c r="C245" s="30"/>
      <c r="D245" s="35" t="s">
        <v>49</v>
      </c>
      <c r="E245" s="36">
        <v>20</v>
      </c>
      <c r="F245" s="37">
        <v>500</v>
      </c>
      <c r="G245" s="35">
        <v>3350</v>
      </c>
      <c r="H245" s="40">
        <v>1522</v>
      </c>
      <c r="I245" s="38" t="s">
        <v>3076</v>
      </c>
      <c r="J245" s="34">
        <f>J244+1297</f>
        <v>44492.27</v>
      </c>
      <c r="L245" s="20"/>
      <c r="M245" s="20"/>
      <c r="N245" s="20"/>
      <c r="O245" s="20"/>
    </row>
    <row r="246" spans="1:15" ht="12.75" customHeight="1" x14ac:dyDescent="0.2">
      <c r="A246" s="26"/>
      <c r="B246" s="26"/>
      <c r="C246" s="30"/>
      <c r="D246" s="35" t="s">
        <v>51</v>
      </c>
      <c r="E246" s="36">
        <v>20</v>
      </c>
      <c r="F246" s="37">
        <v>500</v>
      </c>
      <c r="G246" s="35">
        <v>3350</v>
      </c>
      <c r="H246" s="40">
        <v>1522</v>
      </c>
      <c r="I246" s="38" t="s">
        <v>3076</v>
      </c>
      <c r="J246" s="34">
        <f>J245</f>
        <v>44492.27</v>
      </c>
      <c r="L246" s="20"/>
      <c r="M246" s="20"/>
      <c r="N246" s="20"/>
      <c r="O246" s="20"/>
    </row>
    <row r="247" spans="1:15" ht="12.75" customHeight="1" x14ac:dyDescent="0.2">
      <c r="A247" s="26"/>
      <c r="B247" s="26"/>
      <c r="C247" s="30"/>
      <c r="D247" s="35" t="s">
        <v>149</v>
      </c>
      <c r="E247" s="36">
        <v>24</v>
      </c>
      <c r="F247" s="37">
        <v>550</v>
      </c>
      <c r="G247" s="35">
        <v>4705</v>
      </c>
      <c r="H247" s="40">
        <v>2138</v>
      </c>
      <c r="I247" s="38" t="s">
        <v>168</v>
      </c>
      <c r="J247" s="34">
        <f>IFERROR(_xlfn.XLOOKUP(I247,Index!$A:$A,Index!$B:$B),"")</f>
        <v>58421.74</v>
      </c>
      <c r="L247" s="20"/>
      <c r="M247" s="20"/>
      <c r="N247" s="20"/>
      <c r="O247" s="20"/>
    </row>
    <row r="248" spans="1:15" ht="12.75" customHeight="1" x14ac:dyDescent="0.2">
      <c r="A248" s="26"/>
      <c r="B248" s="26"/>
      <c r="C248" s="30"/>
      <c r="D248" s="35" t="s">
        <v>49</v>
      </c>
      <c r="E248" s="36">
        <v>24</v>
      </c>
      <c r="F248" s="37">
        <v>550</v>
      </c>
      <c r="G248" s="35">
        <v>4705</v>
      </c>
      <c r="H248" s="40">
        <v>2138</v>
      </c>
      <c r="I248" s="38" t="s">
        <v>3076</v>
      </c>
      <c r="J248" s="34">
        <f>J247+1764</f>
        <v>60185.74</v>
      </c>
      <c r="L248" s="20"/>
      <c r="M248" s="20"/>
      <c r="N248" s="20"/>
      <c r="O248" s="20"/>
    </row>
    <row r="249" spans="1:15" ht="12.75" customHeight="1" x14ac:dyDescent="0.2">
      <c r="A249" s="27"/>
      <c r="B249" s="27"/>
      <c r="C249" s="31"/>
      <c r="D249" s="35" t="s">
        <v>51</v>
      </c>
      <c r="E249" s="36">
        <v>24</v>
      </c>
      <c r="F249" s="37">
        <v>550</v>
      </c>
      <c r="G249" s="35">
        <v>4705</v>
      </c>
      <c r="H249" s="40">
        <v>2138</v>
      </c>
      <c r="I249" s="38" t="s">
        <v>3076</v>
      </c>
      <c r="J249" s="34">
        <f>J248</f>
        <v>60185.74</v>
      </c>
      <c r="L249" s="20"/>
      <c r="M249" s="20"/>
      <c r="N249" s="20"/>
      <c r="O249" s="20"/>
    </row>
    <row r="250" spans="1:15" ht="12.75" customHeight="1" x14ac:dyDescent="0.2">
      <c r="A250" s="12"/>
      <c r="B250" s="12"/>
      <c r="C250" s="4"/>
      <c r="D250" s="4"/>
      <c r="E250" s="5"/>
      <c r="F250" s="21"/>
      <c r="G250" s="4"/>
      <c r="L250" s="20"/>
      <c r="M250" s="20"/>
      <c r="N250" s="20"/>
      <c r="O250" s="20"/>
    </row>
    <row r="251" spans="1:15" ht="12.75" customHeight="1" x14ac:dyDescent="0.2">
      <c r="A251" s="12"/>
      <c r="B251" s="12"/>
      <c r="C251" s="4"/>
      <c r="D251" s="4"/>
      <c r="E251" s="5"/>
      <c r="F251" s="13"/>
      <c r="G251" s="4"/>
      <c r="L251" s="20"/>
      <c r="M251" s="20"/>
      <c r="N251" s="20"/>
      <c r="O251" s="20"/>
    </row>
    <row r="252" spans="1:15" ht="17.100000000000001" customHeight="1" x14ac:dyDescent="0.2">
      <c r="A252" s="47" t="s">
        <v>1705</v>
      </c>
      <c r="B252" s="61" t="s">
        <v>29</v>
      </c>
      <c r="D252" s="49"/>
      <c r="E252" s="50"/>
      <c r="F252" s="51"/>
      <c r="G252" s="52"/>
      <c r="H252" s="53"/>
      <c r="I252" s="53"/>
      <c r="J252" s="54"/>
      <c r="L252" s="20"/>
      <c r="M252" s="20"/>
      <c r="N252" s="20"/>
      <c r="O252" s="20"/>
    </row>
    <row r="253" spans="1:15" ht="19.350000000000001" customHeight="1" x14ac:dyDescent="0.2">
      <c r="A253" s="48" t="s">
        <v>215</v>
      </c>
      <c r="B253" s="184"/>
      <c r="C253" s="58"/>
      <c r="D253" s="58"/>
      <c r="E253" s="59"/>
      <c r="F253" s="51"/>
      <c r="G253" s="58"/>
      <c r="H253" s="53"/>
      <c r="I253" s="53"/>
      <c r="J253" s="54"/>
      <c r="L253" s="20"/>
      <c r="M253" s="20"/>
      <c r="N253" s="20"/>
      <c r="O253" s="20"/>
    </row>
    <row r="254" spans="1:15" ht="12.75" customHeight="1" x14ac:dyDescent="0.2">
      <c r="A254" s="25" t="s">
        <v>31</v>
      </c>
      <c r="B254" s="28" t="s">
        <v>32</v>
      </c>
      <c r="C254" s="276" t="s">
        <v>33</v>
      </c>
      <c r="D254" s="277"/>
      <c r="E254" s="278" t="s">
        <v>34</v>
      </c>
      <c r="F254" s="279"/>
      <c r="G254" s="278" t="s">
        <v>35</v>
      </c>
      <c r="H254" s="279"/>
      <c r="I254" s="42" t="s">
        <v>36</v>
      </c>
      <c r="J254" s="43" t="s">
        <v>37</v>
      </c>
      <c r="L254" s="20"/>
      <c r="M254" s="20"/>
      <c r="N254" s="20"/>
      <c r="O254" s="20"/>
    </row>
    <row r="255" spans="1:15" ht="12.75" customHeight="1" x14ac:dyDescent="0.2">
      <c r="A255" s="32"/>
      <c r="B255" s="32"/>
      <c r="C255" s="33" t="s">
        <v>38</v>
      </c>
      <c r="D255" s="33" t="s">
        <v>39</v>
      </c>
      <c r="E255" s="33" t="s">
        <v>40</v>
      </c>
      <c r="F255" s="33" t="s">
        <v>41</v>
      </c>
      <c r="G255" s="33" t="s">
        <v>42</v>
      </c>
      <c r="H255" s="33" t="s">
        <v>43</v>
      </c>
      <c r="I255" s="33"/>
      <c r="J255" s="44"/>
      <c r="L255" s="20"/>
      <c r="M255" s="20"/>
      <c r="N255" s="20"/>
      <c r="O255" s="20"/>
    </row>
    <row r="256" spans="1:15" ht="12.75" customHeight="1" x14ac:dyDescent="0.2">
      <c r="A256" s="26" t="s">
        <v>216</v>
      </c>
      <c r="B256" s="26" t="s">
        <v>126</v>
      </c>
      <c r="C256" s="30" t="s">
        <v>46</v>
      </c>
      <c r="D256" s="35" t="s">
        <v>100</v>
      </c>
      <c r="E256" s="36">
        <v>2</v>
      </c>
      <c r="F256" s="45">
        <v>50</v>
      </c>
      <c r="G256" s="35">
        <v>26</v>
      </c>
      <c r="H256" s="38">
        <v>12</v>
      </c>
      <c r="I256" s="38" t="s">
        <v>217</v>
      </c>
      <c r="J256" s="34">
        <f>IFERROR(_xlfn.XLOOKUP(I256,Index!$A:$A,Index!$B:$B),"")</f>
        <v>462.25</v>
      </c>
      <c r="L256" s="20"/>
      <c r="M256" s="20"/>
      <c r="N256" s="20"/>
      <c r="O256" s="20"/>
    </row>
    <row r="257" spans="1:20" ht="12.75" customHeight="1" x14ac:dyDescent="0.2">
      <c r="A257" s="26"/>
      <c r="B257" s="26"/>
      <c r="C257" s="30"/>
      <c r="D257" s="35" t="s">
        <v>100</v>
      </c>
      <c r="E257" s="36" t="s">
        <v>139</v>
      </c>
      <c r="F257" s="45">
        <v>65</v>
      </c>
      <c r="G257" s="35">
        <v>40</v>
      </c>
      <c r="H257" s="38">
        <v>18</v>
      </c>
      <c r="I257" s="38" t="s">
        <v>218</v>
      </c>
      <c r="J257" s="34">
        <f>IFERROR(_xlfn.XLOOKUP(I257,Index!$A:$A,Index!$B:$B),"")</f>
        <v>523.33000000000004</v>
      </c>
      <c r="L257" s="20"/>
      <c r="M257" s="20"/>
      <c r="N257" s="20"/>
      <c r="O257" s="20"/>
    </row>
    <row r="258" spans="1:20" ht="12.75" customHeight="1" x14ac:dyDescent="0.2">
      <c r="A258" s="26"/>
      <c r="B258" s="26"/>
      <c r="C258" s="30"/>
      <c r="D258" s="35" t="s">
        <v>100</v>
      </c>
      <c r="E258" s="36">
        <v>3</v>
      </c>
      <c r="F258" s="45">
        <v>80</v>
      </c>
      <c r="G258" s="35">
        <v>59</v>
      </c>
      <c r="H258" s="38">
        <v>27</v>
      </c>
      <c r="I258" s="38" t="s">
        <v>219</v>
      </c>
      <c r="J258" s="34">
        <f>IFERROR(_xlfn.XLOOKUP(I258,Index!$A:$A,Index!$B:$B),"")</f>
        <v>628.34</v>
      </c>
      <c r="L258" s="20"/>
      <c r="M258" s="20"/>
      <c r="N258" s="20"/>
      <c r="O258" s="20"/>
    </row>
    <row r="259" spans="1:20" ht="12.75" customHeight="1" x14ac:dyDescent="0.2">
      <c r="A259" s="26"/>
      <c r="B259" s="26"/>
      <c r="C259" s="30"/>
      <c r="D259" s="35" t="s">
        <v>100</v>
      </c>
      <c r="E259" s="36">
        <v>4</v>
      </c>
      <c r="F259" s="45">
        <v>100</v>
      </c>
      <c r="G259" s="35">
        <v>93</v>
      </c>
      <c r="H259" s="38">
        <v>42</v>
      </c>
      <c r="I259" s="38" t="s">
        <v>220</v>
      </c>
      <c r="J259" s="34">
        <f>IFERROR(_xlfn.XLOOKUP(I259,Index!$A:$A,Index!$B:$B),"")</f>
        <v>997.34</v>
      </c>
      <c r="L259" s="20"/>
      <c r="M259" s="20"/>
      <c r="N259" s="20"/>
      <c r="O259" s="20"/>
    </row>
    <row r="260" spans="1:20" ht="12.75" customHeight="1" x14ac:dyDescent="0.2">
      <c r="A260" s="26"/>
      <c r="B260" s="26"/>
      <c r="C260" s="30"/>
      <c r="D260" s="35" t="s">
        <v>149</v>
      </c>
      <c r="E260" s="36">
        <v>5</v>
      </c>
      <c r="F260" s="45">
        <v>125</v>
      </c>
      <c r="G260" s="35">
        <v>146</v>
      </c>
      <c r="H260" s="38">
        <v>66</v>
      </c>
      <c r="I260" s="38" t="s">
        <v>221</v>
      </c>
      <c r="J260" s="34">
        <f>IFERROR(_xlfn.XLOOKUP(I260,Index!$A:$A,Index!$B:$B),"")</f>
        <v>1596.68</v>
      </c>
      <c r="L260" s="20"/>
      <c r="M260" s="20"/>
      <c r="N260" s="20"/>
      <c r="O260" s="20"/>
    </row>
    <row r="261" spans="1:20" ht="12.75" customHeight="1" x14ac:dyDescent="0.2">
      <c r="A261" s="26"/>
      <c r="B261" s="26"/>
      <c r="C261" s="30"/>
      <c r="D261" s="35" t="s">
        <v>149</v>
      </c>
      <c r="E261" s="36">
        <v>6</v>
      </c>
      <c r="F261" s="45">
        <v>150</v>
      </c>
      <c r="G261" s="35">
        <v>194</v>
      </c>
      <c r="H261" s="38">
        <v>87</v>
      </c>
      <c r="I261" s="38" t="s">
        <v>222</v>
      </c>
      <c r="J261" s="34">
        <f>IFERROR(_xlfn.XLOOKUP(I261,Index!$A:$A,Index!$B:$B),"")</f>
        <v>1762.78</v>
      </c>
      <c r="L261" s="20"/>
      <c r="M261" s="20"/>
      <c r="N261" s="20"/>
      <c r="O261" s="20"/>
    </row>
    <row r="262" spans="1:20" ht="12.75" customHeight="1" x14ac:dyDescent="0.2">
      <c r="A262" s="26"/>
      <c r="B262" s="26"/>
      <c r="C262" s="30"/>
      <c r="D262" s="35" t="s">
        <v>149</v>
      </c>
      <c r="E262" s="36">
        <v>8</v>
      </c>
      <c r="F262" s="45">
        <v>200</v>
      </c>
      <c r="G262" s="35">
        <v>316</v>
      </c>
      <c r="H262" s="38">
        <v>142</v>
      </c>
      <c r="I262" s="38" t="s">
        <v>223</v>
      </c>
      <c r="J262" s="34">
        <f>IFERROR(_xlfn.XLOOKUP(I262,Index!$A:$A,Index!$B:$B),"")</f>
        <v>3254.47</v>
      </c>
      <c r="L262" s="20"/>
      <c r="M262" s="20"/>
      <c r="N262" s="20"/>
      <c r="O262" s="20"/>
    </row>
    <row r="263" spans="1:20" ht="12.75" customHeight="1" x14ac:dyDescent="0.2">
      <c r="A263" s="26"/>
      <c r="B263" s="26"/>
      <c r="C263" s="30"/>
      <c r="D263" s="35" t="s">
        <v>149</v>
      </c>
      <c r="E263" s="36">
        <v>10</v>
      </c>
      <c r="F263" s="45">
        <v>250</v>
      </c>
      <c r="G263" s="35">
        <v>475</v>
      </c>
      <c r="H263" s="38">
        <v>214</v>
      </c>
      <c r="I263" s="38" t="s">
        <v>224</v>
      </c>
      <c r="J263" s="34">
        <f>IFERROR(_xlfn.XLOOKUP(I263,Index!$A:$A,Index!$B:$B),"")</f>
        <v>6090.56</v>
      </c>
      <c r="L263" s="20"/>
      <c r="M263" s="20"/>
      <c r="N263" s="20"/>
      <c r="O263" s="20"/>
    </row>
    <row r="264" spans="1:20" ht="12.75" customHeight="1" x14ac:dyDescent="0.2">
      <c r="A264" s="26"/>
      <c r="B264" s="26"/>
      <c r="C264" s="30"/>
      <c r="D264" s="35" t="s">
        <v>149</v>
      </c>
      <c r="E264" s="36">
        <v>12</v>
      </c>
      <c r="F264" s="45">
        <v>300</v>
      </c>
      <c r="G264" s="35">
        <v>750</v>
      </c>
      <c r="H264" s="38">
        <v>338</v>
      </c>
      <c r="I264" s="38" t="s">
        <v>225</v>
      </c>
      <c r="J264" s="34">
        <f>IFERROR(_xlfn.XLOOKUP(I264,Index!$A:$A,Index!$B:$B),"")</f>
        <v>9066.11</v>
      </c>
      <c r="L264" s="20"/>
      <c r="M264" s="20"/>
      <c r="N264" s="20"/>
      <c r="O264" s="20"/>
    </row>
    <row r="265" spans="1:20" ht="12.75" customHeight="1" x14ac:dyDescent="0.2">
      <c r="A265" s="26"/>
      <c r="B265" s="26"/>
      <c r="C265" s="30"/>
      <c r="D265" s="35" t="s">
        <v>149</v>
      </c>
      <c r="E265" s="36">
        <v>14</v>
      </c>
      <c r="F265" s="45">
        <v>350</v>
      </c>
      <c r="G265" s="35">
        <v>908</v>
      </c>
      <c r="H265" s="38">
        <v>412</v>
      </c>
      <c r="I265" s="38" t="s">
        <v>226</v>
      </c>
      <c r="J265" s="34">
        <f>IFERROR(_xlfn.XLOOKUP(I265,Index!$A:$A,Index!$B:$B),"")</f>
        <v>13057.03</v>
      </c>
      <c r="L265" s="20"/>
      <c r="M265" s="20"/>
      <c r="N265" s="20"/>
      <c r="O265" s="20"/>
    </row>
    <row r="266" spans="1:20" ht="12.75" customHeight="1" x14ac:dyDescent="0.2">
      <c r="A266" s="26"/>
      <c r="B266" s="26"/>
      <c r="C266" s="30"/>
      <c r="D266" s="35" t="s">
        <v>149</v>
      </c>
      <c r="E266" s="36">
        <v>16</v>
      </c>
      <c r="F266" s="45">
        <v>400</v>
      </c>
      <c r="G266" s="35">
        <v>1135</v>
      </c>
      <c r="H266" s="38">
        <v>515</v>
      </c>
      <c r="I266" s="38" t="s">
        <v>227</v>
      </c>
      <c r="J266" s="34">
        <f>IFERROR(_xlfn.XLOOKUP(I266,Index!$A:$A,Index!$B:$B),"")</f>
        <v>18481.61</v>
      </c>
      <c r="L266" s="20"/>
      <c r="M266" s="20"/>
      <c r="N266" s="20"/>
      <c r="O266" s="20"/>
    </row>
    <row r="267" spans="1:20" ht="12.75" customHeight="1" x14ac:dyDescent="0.2">
      <c r="A267" s="26"/>
      <c r="B267" s="26"/>
      <c r="C267" s="30"/>
      <c r="D267" s="35" t="s">
        <v>149</v>
      </c>
      <c r="E267" s="36">
        <v>18</v>
      </c>
      <c r="F267" s="45">
        <v>450</v>
      </c>
      <c r="G267" s="35">
        <v>2400</v>
      </c>
      <c r="H267" s="38">
        <v>1090</v>
      </c>
      <c r="I267" s="38" t="s">
        <v>3076</v>
      </c>
      <c r="J267" s="34">
        <f>J266*1.25</f>
        <v>23102.012500000001</v>
      </c>
      <c r="L267" s="20"/>
      <c r="M267" s="20"/>
      <c r="N267" s="20"/>
      <c r="O267" s="20"/>
    </row>
    <row r="268" spans="1:20" ht="12.75" customHeight="1" x14ac:dyDescent="0.2">
      <c r="A268" s="26"/>
      <c r="B268" s="26"/>
      <c r="C268" s="30"/>
      <c r="D268" s="35" t="s">
        <v>149</v>
      </c>
      <c r="E268" s="36">
        <v>20</v>
      </c>
      <c r="F268" s="45">
        <v>500</v>
      </c>
      <c r="G268" s="35">
        <v>3350</v>
      </c>
      <c r="H268" s="38">
        <v>1522</v>
      </c>
      <c r="I268" s="38" t="s">
        <v>228</v>
      </c>
      <c r="J268" s="34">
        <f>IFERROR(_xlfn.XLOOKUP(I268,Index!$A:$A,Index!$B:$B),"")</f>
        <v>33972.06</v>
      </c>
      <c r="L268" s="20"/>
      <c r="M268" s="20"/>
      <c r="N268" s="20"/>
      <c r="O268" s="20"/>
    </row>
    <row r="269" spans="1:20" ht="12.75" customHeight="1" x14ac:dyDescent="0.2">
      <c r="A269" s="27"/>
      <c r="B269" s="27"/>
      <c r="C269" s="31"/>
      <c r="D269" s="35" t="s">
        <v>149</v>
      </c>
      <c r="E269" s="36">
        <v>24</v>
      </c>
      <c r="F269" s="45">
        <v>550</v>
      </c>
      <c r="G269" s="35">
        <v>4705</v>
      </c>
      <c r="H269" s="38">
        <v>2138</v>
      </c>
      <c r="I269" s="38" t="s">
        <v>229</v>
      </c>
      <c r="J269" s="34">
        <f>IFERROR(_xlfn.XLOOKUP(I269,Index!$A:$A,Index!$B:$B),"")</f>
        <v>51931.89</v>
      </c>
      <c r="L269" s="20"/>
      <c r="M269" s="20"/>
      <c r="N269" s="20"/>
      <c r="O269" s="20"/>
    </row>
    <row r="270" spans="1:20" ht="12.75" customHeight="1" x14ac:dyDescent="0.2">
      <c r="A270" s="12"/>
      <c r="B270" s="12"/>
      <c r="C270" s="4"/>
      <c r="D270" s="4"/>
      <c r="E270" s="5"/>
      <c r="F270" s="13"/>
      <c r="G270" s="4"/>
      <c r="L270" s="20"/>
      <c r="M270" s="20"/>
      <c r="N270" s="20"/>
      <c r="O270" s="20"/>
    </row>
    <row r="271" spans="1:20" ht="17.100000000000001" customHeight="1" x14ac:dyDescent="0.2">
      <c r="A271" s="61" t="s">
        <v>3525</v>
      </c>
      <c r="B271" s="61" t="s">
        <v>29</v>
      </c>
      <c r="C271" s="4"/>
      <c r="D271" s="49"/>
      <c r="E271" s="50"/>
      <c r="F271" s="51"/>
      <c r="G271" s="52"/>
      <c r="H271" s="53"/>
      <c r="I271" s="53"/>
      <c r="J271" s="54"/>
      <c r="L271" s="20"/>
      <c r="M271" s="20"/>
      <c r="N271" s="20"/>
      <c r="S271" s="195"/>
      <c r="T271" s="1"/>
    </row>
    <row r="272" spans="1:20" ht="19.350000000000001" customHeight="1" x14ac:dyDescent="0.2">
      <c r="A272" s="48" t="s">
        <v>3526</v>
      </c>
      <c r="B272" s="184"/>
      <c r="C272" s="58"/>
      <c r="D272" s="58"/>
      <c r="E272" s="59"/>
      <c r="F272" s="51"/>
      <c r="G272" s="58"/>
      <c r="H272" s="53"/>
      <c r="I272" s="53"/>
      <c r="J272" s="54"/>
      <c r="L272" s="20"/>
      <c r="M272" s="20"/>
      <c r="N272" s="20"/>
      <c r="S272" s="195"/>
      <c r="T272" s="1"/>
    </row>
    <row r="273" spans="1:20" ht="12.75" customHeight="1" x14ac:dyDescent="0.2">
      <c r="A273" s="25" t="s">
        <v>31</v>
      </c>
      <c r="B273" s="28" t="s">
        <v>32</v>
      </c>
      <c r="C273" s="276" t="s">
        <v>33</v>
      </c>
      <c r="D273" s="277"/>
      <c r="E273" s="278" t="s">
        <v>34</v>
      </c>
      <c r="F273" s="279"/>
      <c r="G273" s="278" t="s">
        <v>35</v>
      </c>
      <c r="H273" s="279"/>
      <c r="I273" s="42" t="s">
        <v>36</v>
      </c>
      <c r="J273" s="43" t="s">
        <v>37</v>
      </c>
      <c r="L273" s="20"/>
      <c r="M273" s="20"/>
      <c r="N273" s="20"/>
      <c r="S273" s="195"/>
      <c r="T273" s="1"/>
    </row>
    <row r="274" spans="1:20" ht="12.75" customHeight="1" x14ac:dyDescent="0.2">
      <c r="A274" s="32"/>
      <c r="B274" s="32"/>
      <c r="C274" s="33" t="s">
        <v>38</v>
      </c>
      <c r="D274" s="33" t="s">
        <v>39</v>
      </c>
      <c r="E274" s="33" t="s">
        <v>40</v>
      </c>
      <c r="F274" s="33" t="s">
        <v>41</v>
      </c>
      <c r="G274" s="33" t="s">
        <v>42</v>
      </c>
      <c r="H274" s="33" t="s">
        <v>43</v>
      </c>
      <c r="I274" s="33"/>
      <c r="J274" s="44"/>
      <c r="L274" s="20"/>
      <c r="M274" s="20"/>
      <c r="N274" s="20"/>
      <c r="S274" s="195"/>
      <c r="T274" s="1"/>
    </row>
    <row r="275" spans="1:20" ht="12.75" customHeight="1" x14ac:dyDescent="0.2">
      <c r="A275" s="26" t="s">
        <v>3527</v>
      </c>
      <c r="B275" s="26" t="s">
        <v>126</v>
      </c>
      <c r="C275" s="30" t="s">
        <v>46</v>
      </c>
      <c r="D275" s="35" t="s">
        <v>100</v>
      </c>
      <c r="E275" s="36">
        <v>2</v>
      </c>
      <c r="F275" s="45">
        <v>50</v>
      </c>
      <c r="G275" s="35">
        <v>26</v>
      </c>
      <c r="H275" s="38">
        <v>12</v>
      </c>
      <c r="I275" s="38" t="s">
        <v>3363</v>
      </c>
      <c r="J275" s="34">
        <f>IFERROR(_xlfn.XLOOKUP(I275,Index!$A:$A,Index!$B:$B),"")</f>
        <v>868.47</v>
      </c>
      <c r="L275" s="20"/>
      <c r="M275" s="20"/>
      <c r="N275" s="20"/>
      <c r="S275" s="195"/>
      <c r="T275" s="1"/>
    </row>
    <row r="276" spans="1:20" ht="12.75" customHeight="1" x14ac:dyDescent="0.2">
      <c r="A276" s="255" t="s">
        <v>3497</v>
      </c>
      <c r="B276" s="26"/>
      <c r="C276" s="30"/>
      <c r="D276" s="35" t="s">
        <v>100</v>
      </c>
      <c r="E276" s="36" t="s">
        <v>139</v>
      </c>
      <c r="F276" s="45">
        <v>65</v>
      </c>
      <c r="G276" s="35">
        <v>40</v>
      </c>
      <c r="H276" s="38">
        <v>18</v>
      </c>
      <c r="I276" s="38" t="s">
        <v>3364</v>
      </c>
      <c r="J276" s="34">
        <f>IFERROR(_xlfn.XLOOKUP(I276,Index!$A:$A,Index!$B:$B),"")</f>
        <v>985.12</v>
      </c>
      <c r="L276" s="20"/>
      <c r="M276" s="20"/>
      <c r="N276" s="20"/>
      <c r="S276" s="195"/>
      <c r="T276" s="1"/>
    </row>
    <row r="277" spans="1:20" ht="12.75" customHeight="1" x14ac:dyDescent="0.2">
      <c r="A277" s="26"/>
      <c r="B277" s="26"/>
      <c r="C277" s="30"/>
      <c r="D277" s="35" t="s">
        <v>100</v>
      </c>
      <c r="E277" s="36">
        <v>3</v>
      </c>
      <c r="F277" s="45">
        <v>80</v>
      </c>
      <c r="G277" s="35">
        <v>59</v>
      </c>
      <c r="H277" s="38">
        <v>27</v>
      </c>
      <c r="I277" s="38" t="s">
        <v>3365</v>
      </c>
      <c r="J277" s="34">
        <f>IFERROR(_xlfn.XLOOKUP(I277,Index!$A:$A,Index!$B:$B),"")</f>
        <v>1181.06</v>
      </c>
      <c r="L277" s="20"/>
      <c r="M277" s="20"/>
      <c r="N277" s="20"/>
      <c r="S277" s="195"/>
      <c r="T277" s="1"/>
    </row>
    <row r="278" spans="1:20" ht="12.75" customHeight="1" x14ac:dyDescent="0.2">
      <c r="A278" s="26"/>
      <c r="B278" s="26"/>
      <c r="C278" s="30"/>
      <c r="D278" s="35" t="s">
        <v>100</v>
      </c>
      <c r="E278" s="36">
        <v>4</v>
      </c>
      <c r="F278" s="45">
        <v>100</v>
      </c>
      <c r="G278" s="35">
        <v>93</v>
      </c>
      <c r="H278" s="38">
        <v>42</v>
      </c>
      <c r="I278" s="38" t="s">
        <v>3366</v>
      </c>
      <c r="J278" s="34">
        <f>IFERROR(_xlfn.XLOOKUP(I278,Index!$A:$A,Index!$B:$B),"")</f>
        <v>1875.67</v>
      </c>
      <c r="L278" s="20"/>
      <c r="M278" s="20"/>
      <c r="N278" s="20"/>
      <c r="S278" s="195"/>
      <c r="T278" s="1"/>
    </row>
    <row r="279" spans="1:20" ht="12.75" customHeight="1" x14ac:dyDescent="0.2">
      <c r="A279" s="26"/>
      <c r="B279" s="26"/>
      <c r="C279" s="30"/>
      <c r="D279" s="35" t="s">
        <v>149</v>
      </c>
      <c r="E279" s="36">
        <v>5</v>
      </c>
      <c r="F279" s="45">
        <v>125</v>
      </c>
      <c r="G279" s="35">
        <v>146</v>
      </c>
      <c r="H279" s="38">
        <v>66</v>
      </c>
      <c r="I279" s="38" t="s">
        <v>3367</v>
      </c>
      <c r="J279" s="34">
        <f>IFERROR(_xlfn.XLOOKUP(I279,Index!$A:$A,Index!$B:$B),"")</f>
        <v>3002.59</v>
      </c>
      <c r="L279" s="20"/>
      <c r="M279" s="20"/>
      <c r="N279" s="20"/>
      <c r="S279" s="195"/>
      <c r="T279" s="1"/>
    </row>
    <row r="280" spans="1:20" ht="12.75" customHeight="1" x14ac:dyDescent="0.2">
      <c r="A280" s="26"/>
      <c r="B280" s="26"/>
      <c r="C280" s="30"/>
      <c r="D280" s="35" t="s">
        <v>149</v>
      </c>
      <c r="E280" s="36">
        <v>6</v>
      </c>
      <c r="F280" s="45">
        <v>150</v>
      </c>
      <c r="G280" s="35">
        <v>194</v>
      </c>
      <c r="H280" s="38">
        <v>87</v>
      </c>
      <c r="I280" s="38" t="s">
        <v>3368</v>
      </c>
      <c r="J280" s="34">
        <f>IFERROR(_xlfn.XLOOKUP(I280,Index!$A:$A,Index!$B:$B),"")</f>
        <v>3312.15</v>
      </c>
      <c r="L280" s="20"/>
      <c r="M280" s="20"/>
      <c r="N280" s="20"/>
      <c r="S280" s="195"/>
      <c r="T280" s="1"/>
    </row>
    <row r="281" spans="1:20" ht="12.75" customHeight="1" x14ac:dyDescent="0.2">
      <c r="A281" s="26"/>
      <c r="B281" s="26"/>
      <c r="C281" s="30"/>
      <c r="D281" s="35" t="s">
        <v>149</v>
      </c>
      <c r="E281" s="36">
        <v>8</v>
      </c>
      <c r="F281" s="45">
        <v>200</v>
      </c>
      <c r="G281" s="35">
        <v>316</v>
      </c>
      <c r="H281" s="38">
        <v>142</v>
      </c>
      <c r="I281" s="38" t="s">
        <v>3369</v>
      </c>
      <c r="J281" s="34">
        <f>IFERROR(_xlfn.XLOOKUP(I281,Index!$A:$A,Index!$B:$B),"")</f>
        <v>5213.75</v>
      </c>
      <c r="L281" s="20"/>
      <c r="M281" s="20"/>
      <c r="N281" s="20"/>
      <c r="S281" s="195"/>
      <c r="T281" s="1"/>
    </row>
    <row r="282" spans="1:20" ht="12.75" customHeight="1" x14ac:dyDescent="0.2">
      <c r="A282" s="26"/>
      <c r="B282" s="26"/>
      <c r="C282" s="30"/>
      <c r="D282" s="35" t="s">
        <v>149</v>
      </c>
      <c r="E282" s="36">
        <v>10</v>
      </c>
      <c r="F282" s="45">
        <v>250</v>
      </c>
      <c r="G282" s="35">
        <v>475</v>
      </c>
      <c r="H282" s="38">
        <v>214</v>
      </c>
      <c r="I282" s="38" t="s">
        <v>3370</v>
      </c>
      <c r="J282" s="34">
        <f>IFERROR(_xlfn.XLOOKUP(I282,Index!$A:$A,Index!$B:$B),"")</f>
        <v>9756.52</v>
      </c>
      <c r="L282" s="20"/>
      <c r="M282" s="20"/>
      <c r="N282" s="20"/>
      <c r="S282" s="195"/>
      <c r="T282" s="1"/>
    </row>
    <row r="283" spans="1:20" ht="12.75" customHeight="1" x14ac:dyDescent="0.2">
      <c r="A283" s="26"/>
      <c r="B283" s="26"/>
      <c r="C283" s="30"/>
      <c r="D283" s="35" t="s">
        <v>149</v>
      </c>
      <c r="E283" s="36">
        <v>12</v>
      </c>
      <c r="F283" s="45">
        <v>300</v>
      </c>
      <c r="G283" s="35">
        <v>750</v>
      </c>
      <c r="H283" s="38">
        <v>338</v>
      </c>
      <c r="I283" s="38" t="s">
        <v>3371</v>
      </c>
      <c r="J283" s="34">
        <f>IFERROR(_xlfn.XLOOKUP(I283,Index!$A:$A,Index!$B:$B),"")</f>
        <v>14523.47</v>
      </c>
      <c r="L283" s="20"/>
      <c r="M283" s="20"/>
      <c r="N283" s="20"/>
      <c r="S283" s="195"/>
      <c r="T283" s="1"/>
    </row>
    <row r="284" spans="1:20" ht="12.75" customHeight="1" x14ac:dyDescent="0.2">
      <c r="A284" s="26"/>
      <c r="B284" s="26"/>
      <c r="C284" s="30"/>
      <c r="D284" s="35" t="s">
        <v>149</v>
      </c>
      <c r="E284" s="36">
        <v>14</v>
      </c>
      <c r="F284" s="45">
        <v>350</v>
      </c>
      <c r="G284" s="35">
        <v>908</v>
      </c>
      <c r="H284" s="38">
        <v>412</v>
      </c>
      <c r="I284" s="38" t="s">
        <v>3372</v>
      </c>
      <c r="J284" s="34">
        <f>IFERROR(_xlfn.XLOOKUP(I284,Index!$A:$A,Index!$B:$B),"")</f>
        <v>19749.400000000001</v>
      </c>
      <c r="L284" s="20"/>
      <c r="M284" s="20"/>
      <c r="N284" s="20"/>
      <c r="S284" s="195"/>
      <c r="T284" s="1"/>
    </row>
    <row r="285" spans="1:20" ht="12.75" customHeight="1" x14ac:dyDescent="0.2">
      <c r="A285" s="26"/>
      <c r="B285" s="26"/>
      <c r="C285" s="30"/>
      <c r="D285" s="35" t="s">
        <v>149</v>
      </c>
      <c r="E285" s="36">
        <v>16</v>
      </c>
      <c r="F285" s="45">
        <v>400</v>
      </c>
      <c r="G285" s="35">
        <v>1135</v>
      </c>
      <c r="H285" s="38">
        <v>515</v>
      </c>
      <c r="I285" s="38" t="s">
        <v>3373</v>
      </c>
      <c r="J285" s="34">
        <f>IFERROR(_xlfn.XLOOKUP(I285,Index!$A:$A,Index!$B:$B),"")</f>
        <v>26857.13</v>
      </c>
      <c r="L285" s="20"/>
      <c r="M285" s="20"/>
      <c r="N285" s="20"/>
      <c r="S285" s="195"/>
      <c r="T285" s="1"/>
    </row>
    <row r="286" spans="1:20" ht="12.75" customHeight="1" x14ac:dyDescent="0.2">
      <c r="A286" s="26"/>
      <c r="B286" s="26"/>
      <c r="C286" s="30"/>
      <c r="D286" s="35" t="s">
        <v>149</v>
      </c>
      <c r="E286" s="36">
        <v>18</v>
      </c>
      <c r="F286" s="45">
        <v>450</v>
      </c>
      <c r="G286" s="35">
        <v>2400</v>
      </c>
      <c r="H286" s="38">
        <v>1090</v>
      </c>
      <c r="I286" s="38" t="s">
        <v>3374</v>
      </c>
      <c r="J286" s="34">
        <f>IFERROR(_xlfn.XLOOKUP(I286,Index!$A:$A,Index!$B:$B),"")</f>
        <v>36525.21</v>
      </c>
      <c r="L286" s="20"/>
      <c r="M286" s="20"/>
      <c r="N286" s="20"/>
      <c r="S286" s="195"/>
      <c r="T286" s="1"/>
    </row>
    <row r="287" spans="1:20" ht="12.75" customHeight="1" x14ac:dyDescent="0.2">
      <c r="A287" s="26"/>
      <c r="B287" s="26"/>
      <c r="C287" s="30"/>
      <c r="D287" s="35" t="s">
        <v>149</v>
      </c>
      <c r="E287" s="36">
        <v>20</v>
      </c>
      <c r="F287" s="45">
        <v>500</v>
      </c>
      <c r="G287" s="35">
        <v>3350</v>
      </c>
      <c r="H287" s="38">
        <v>1522</v>
      </c>
      <c r="I287" s="38" t="s">
        <v>3375</v>
      </c>
      <c r="J287" s="34">
        <f>IFERROR(_xlfn.XLOOKUP(I287,Index!$A:$A,Index!$B:$B),"")</f>
        <v>49673.17</v>
      </c>
      <c r="L287" s="20"/>
      <c r="M287" s="20"/>
      <c r="N287" s="20"/>
      <c r="S287" s="195"/>
      <c r="T287" s="1"/>
    </row>
    <row r="288" spans="1:20" ht="12.75" customHeight="1" x14ac:dyDescent="0.2">
      <c r="A288" s="27"/>
      <c r="B288" s="27"/>
      <c r="C288" s="31"/>
      <c r="D288" s="35" t="s">
        <v>149</v>
      </c>
      <c r="E288" s="36">
        <v>24</v>
      </c>
      <c r="F288" s="45">
        <v>550</v>
      </c>
      <c r="G288" s="35">
        <v>4705</v>
      </c>
      <c r="H288" s="38">
        <v>2138</v>
      </c>
      <c r="I288" s="38" t="s">
        <v>3376</v>
      </c>
      <c r="J288" s="34">
        <f>IFERROR(_xlfn.XLOOKUP(I288,Index!$A:$A,Index!$B:$B),"")</f>
        <v>67183.990000000005</v>
      </c>
      <c r="L288" s="20"/>
      <c r="M288" s="20"/>
      <c r="N288" s="20"/>
      <c r="S288" s="195"/>
      <c r="T288" s="1"/>
    </row>
    <row r="289" spans="1:20" customFormat="1" ht="15" x14ac:dyDescent="0.25"/>
    <row r="290" spans="1:20" ht="17.100000000000001" customHeight="1" x14ac:dyDescent="0.2">
      <c r="A290" s="61" t="s">
        <v>3504</v>
      </c>
      <c r="B290" s="61"/>
      <c r="C290" s="4"/>
      <c r="D290" s="49"/>
      <c r="E290" s="50"/>
      <c r="F290" s="51"/>
      <c r="G290" s="52"/>
      <c r="H290" s="53"/>
      <c r="I290" s="53"/>
      <c r="J290" s="54"/>
      <c r="L290" s="20"/>
      <c r="M290" s="20"/>
      <c r="N290" s="20"/>
      <c r="S290" s="195"/>
      <c r="T290" s="1"/>
    </row>
    <row r="291" spans="1:20" ht="19.350000000000001" customHeight="1" x14ac:dyDescent="0.2">
      <c r="A291" s="48" t="s">
        <v>3505</v>
      </c>
      <c r="B291" s="184"/>
      <c r="C291" s="58"/>
      <c r="D291" s="58"/>
      <c r="E291" s="59"/>
      <c r="F291" s="51"/>
      <c r="G291" s="58"/>
      <c r="H291" s="53"/>
      <c r="I291" s="53"/>
      <c r="J291" s="54"/>
      <c r="L291" s="20"/>
      <c r="M291" s="20"/>
      <c r="N291" s="20"/>
      <c r="S291" s="195"/>
      <c r="T291" s="1"/>
    </row>
    <row r="292" spans="1:20" ht="12.75" customHeight="1" x14ac:dyDescent="0.2">
      <c r="A292" s="256" t="s">
        <v>3506</v>
      </c>
      <c r="B292" s="28" t="s">
        <v>3507</v>
      </c>
      <c r="C292" s="172" t="s">
        <v>3508</v>
      </c>
      <c r="D292" s="42" t="s">
        <v>36</v>
      </c>
      <c r="E292" s="43" t="s">
        <v>37</v>
      </c>
      <c r="F292" s="20"/>
      <c r="G292" s="20"/>
      <c r="H292" s="20"/>
      <c r="I292" s="20"/>
      <c r="J292" s="1"/>
      <c r="K292" s="1"/>
      <c r="N292" s="195"/>
      <c r="T292" s="1"/>
    </row>
    <row r="293" spans="1:20" ht="12.75" customHeight="1" x14ac:dyDescent="0.2">
      <c r="A293" s="32"/>
      <c r="B293" s="32"/>
      <c r="C293" s="33"/>
      <c r="D293" s="33"/>
      <c r="E293" s="44"/>
      <c r="F293" s="20"/>
      <c r="G293" s="20"/>
      <c r="H293" s="20"/>
      <c r="I293" s="20"/>
      <c r="J293" s="1"/>
      <c r="K293" s="1"/>
      <c r="N293" s="195"/>
      <c r="T293" s="1"/>
    </row>
    <row r="294" spans="1:20" ht="12.75" customHeight="1" x14ac:dyDescent="0.2">
      <c r="A294" s="183" t="s">
        <v>3509</v>
      </c>
      <c r="B294" s="183" t="s">
        <v>3510</v>
      </c>
      <c r="C294" s="35" t="s">
        <v>3511</v>
      </c>
      <c r="D294" s="38" t="s">
        <v>3377</v>
      </c>
      <c r="E294" s="34">
        <f>IFERROR(_xlfn.XLOOKUP(D294,Index!$A:$A,Index!$B:$B),"")</f>
        <v>1999.2</v>
      </c>
      <c r="F294" s="20"/>
      <c r="G294" s="20"/>
      <c r="H294" s="20"/>
      <c r="I294" s="20"/>
      <c r="J294" s="1"/>
      <c r="K294" s="1"/>
      <c r="N294" s="195"/>
      <c r="T294" s="1"/>
    </row>
    <row r="295" spans="1:20" ht="12.75" customHeight="1" x14ac:dyDescent="0.2">
      <c r="A295" s="183" t="s">
        <v>3509</v>
      </c>
      <c r="B295" s="183" t="s">
        <v>3512</v>
      </c>
      <c r="C295" s="35" t="s">
        <v>3511</v>
      </c>
      <c r="D295" s="38" t="s">
        <v>3378</v>
      </c>
      <c r="E295" s="34">
        <f>IFERROR(_xlfn.XLOOKUP(D295,Index!$A:$A,Index!$B:$B),"")</f>
        <v>1999.2</v>
      </c>
      <c r="F295" s="20"/>
      <c r="G295" s="20"/>
      <c r="H295" s="20"/>
      <c r="I295" s="20"/>
      <c r="J295" s="1"/>
      <c r="K295" s="1"/>
      <c r="N295" s="195"/>
      <c r="T295" s="1"/>
    </row>
    <row r="296" spans="1:20" ht="12.75" customHeight="1" x14ac:dyDescent="0.2">
      <c r="A296" s="183" t="s">
        <v>3513</v>
      </c>
      <c r="B296" s="183" t="s">
        <v>3510</v>
      </c>
      <c r="C296" s="35" t="s">
        <v>3511</v>
      </c>
      <c r="D296" s="38" t="s">
        <v>3379</v>
      </c>
      <c r="E296" s="34">
        <f>IFERROR(_xlfn.XLOOKUP(D296,Index!$A:$A,Index!$B:$B),"")</f>
        <v>2998.02</v>
      </c>
      <c r="F296" s="20"/>
      <c r="G296" s="20"/>
      <c r="H296" s="20"/>
      <c r="I296" s="20"/>
      <c r="J296" s="1"/>
      <c r="K296" s="1"/>
      <c r="N296" s="195"/>
      <c r="T296" s="1"/>
    </row>
    <row r="297" spans="1:20" ht="12.75" customHeight="1" x14ac:dyDescent="0.2">
      <c r="A297" s="183" t="s">
        <v>3513</v>
      </c>
      <c r="B297" s="183" t="s">
        <v>3512</v>
      </c>
      <c r="C297" s="35" t="s">
        <v>3511</v>
      </c>
      <c r="D297" s="38" t="s">
        <v>3380</v>
      </c>
      <c r="E297" s="34">
        <f>IFERROR(_xlfn.XLOOKUP(D297,Index!$A:$A,Index!$B:$B),"")</f>
        <v>2998.02</v>
      </c>
      <c r="F297" s="20"/>
      <c r="G297" s="20"/>
      <c r="H297" s="20"/>
      <c r="I297" s="20"/>
      <c r="J297" s="1"/>
      <c r="K297" s="1"/>
      <c r="N297" s="195"/>
      <c r="T297" s="1"/>
    </row>
    <row r="298" spans="1:20" ht="12.75" customHeight="1" x14ac:dyDescent="0.2">
      <c r="A298" s="183" t="s">
        <v>3514</v>
      </c>
      <c r="B298" s="183" t="s">
        <v>3510</v>
      </c>
      <c r="C298" s="35" t="s">
        <v>3515</v>
      </c>
      <c r="D298" s="38" t="s">
        <v>3381</v>
      </c>
      <c r="E298" s="34">
        <f>IFERROR(_xlfn.XLOOKUP(D298,Index!$A:$A,Index!$B:$B),"")</f>
        <v>999.6</v>
      </c>
      <c r="F298" s="20"/>
      <c r="G298" s="20"/>
      <c r="H298" s="20"/>
      <c r="I298" s="20"/>
      <c r="J298" s="1"/>
      <c r="K298" s="1"/>
      <c r="N298" s="195"/>
      <c r="T298" s="1"/>
    </row>
    <row r="299" spans="1:20" ht="12.75" customHeight="1" x14ac:dyDescent="0.2">
      <c r="A299" s="183" t="s">
        <v>3514</v>
      </c>
      <c r="B299" s="183" t="s">
        <v>3512</v>
      </c>
      <c r="C299" s="35" t="s">
        <v>3515</v>
      </c>
      <c r="D299" s="38" t="s">
        <v>3382</v>
      </c>
      <c r="E299" s="34">
        <f>IFERROR(_xlfn.XLOOKUP(D299,Index!$A:$A,Index!$B:$B),"")</f>
        <v>1248.92</v>
      </c>
      <c r="F299" s="20"/>
      <c r="G299" s="20"/>
      <c r="H299" s="20"/>
      <c r="I299" s="20"/>
      <c r="J299" s="1"/>
      <c r="K299" s="1"/>
      <c r="N299" s="195"/>
      <c r="T299" s="1"/>
    </row>
    <row r="300" spans="1:20" ht="12.75" customHeight="1" x14ac:dyDescent="0.2">
      <c r="A300" s="12"/>
      <c r="B300" s="12"/>
      <c r="C300" s="4"/>
      <c r="D300" s="4"/>
      <c r="E300" s="5"/>
      <c r="F300" s="9"/>
      <c r="G300" s="4"/>
      <c r="L300" s="20"/>
      <c r="M300" s="20"/>
      <c r="N300" s="20"/>
      <c r="O300" s="20"/>
    </row>
    <row r="301" spans="1:20" ht="12.75" customHeight="1" x14ac:dyDescent="0.2">
      <c r="A301" s="61" t="s">
        <v>230</v>
      </c>
      <c r="B301" s="61" t="s">
        <v>231</v>
      </c>
      <c r="D301" s="49"/>
      <c r="E301" s="50"/>
      <c r="F301" s="94"/>
      <c r="G301" s="97"/>
      <c r="H301" s="53"/>
      <c r="I301" s="53"/>
      <c r="J301" s="54"/>
      <c r="L301" s="20"/>
      <c r="M301" s="20"/>
      <c r="N301" s="20"/>
      <c r="O301" s="20"/>
    </row>
    <row r="302" spans="1:20" ht="17.100000000000001" customHeight="1" x14ac:dyDescent="0.2">
      <c r="A302" s="48" t="s">
        <v>232</v>
      </c>
      <c r="B302" s="57"/>
      <c r="C302" s="58"/>
      <c r="D302" s="58"/>
      <c r="E302" s="59"/>
      <c r="F302" s="94"/>
      <c r="G302" s="58"/>
      <c r="H302" s="53"/>
      <c r="I302" s="53"/>
      <c r="J302" s="54"/>
      <c r="L302" s="20"/>
      <c r="M302" s="20"/>
      <c r="N302" s="20"/>
      <c r="O302" s="20"/>
    </row>
    <row r="303" spans="1:20" ht="12.75" customHeight="1" x14ac:dyDescent="0.2">
      <c r="A303" s="25" t="s">
        <v>31</v>
      </c>
      <c r="B303" s="28" t="s">
        <v>32</v>
      </c>
      <c r="C303" s="276" t="s">
        <v>33</v>
      </c>
      <c r="D303" s="277"/>
      <c r="E303" s="278" t="s">
        <v>34</v>
      </c>
      <c r="F303" s="279"/>
      <c r="G303" s="278" t="s">
        <v>35</v>
      </c>
      <c r="H303" s="279"/>
      <c r="I303" s="42" t="s">
        <v>36</v>
      </c>
      <c r="J303" s="43" t="s">
        <v>37</v>
      </c>
      <c r="L303" s="20"/>
      <c r="M303" s="20"/>
      <c r="N303" s="20"/>
      <c r="O303" s="20"/>
    </row>
    <row r="304" spans="1:20" ht="12.75" customHeight="1" x14ac:dyDescent="0.2">
      <c r="A304" s="32"/>
      <c r="B304" s="32"/>
      <c r="C304" s="33" t="s">
        <v>38</v>
      </c>
      <c r="D304" s="33" t="s">
        <v>39</v>
      </c>
      <c r="E304" s="33" t="s">
        <v>40</v>
      </c>
      <c r="F304" s="33" t="s">
        <v>41</v>
      </c>
      <c r="G304" s="33" t="s">
        <v>42</v>
      </c>
      <c r="H304" s="33" t="s">
        <v>43</v>
      </c>
      <c r="I304" s="33"/>
      <c r="J304" s="44"/>
      <c r="L304" s="20"/>
      <c r="M304" s="20"/>
      <c r="N304" s="20"/>
      <c r="O304" s="20"/>
    </row>
    <row r="305" spans="1:20" ht="12.75" customHeight="1" x14ac:dyDescent="0.2">
      <c r="A305" s="26" t="s">
        <v>233</v>
      </c>
      <c r="B305" s="26" t="s">
        <v>234</v>
      </c>
      <c r="C305" s="30" t="s">
        <v>46</v>
      </c>
      <c r="D305" s="35" t="s">
        <v>100</v>
      </c>
      <c r="E305" s="63">
        <v>2</v>
      </c>
      <c r="F305" s="104">
        <v>15</v>
      </c>
      <c r="G305" s="35">
        <v>12</v>
      </c>
      <c r="H305" s="40">
        <v>5.4</v>
      </c>
      <c r="I305" s="38" t="s">
        <v>235</v>
      </c>
      <c r="J305" s="34">
        <f>IFERROR(_xlfn.XLOOKUP(I305,Index!$A:$A,Index!$B:$B),"")</f>
        <v>487.23</v>
      </c>
      <c r="L305" s="20"/>
      <c r="M305" s="20"/>
      <c r="N305" s="20"/>
      <c r="O305" s="20"/>
    </row>
    <row r="306" spans="1:20" s="55" customFormat="1" ht="12.75" customHeight="1" x14ac:dyDescent="0.2">
      <c r="A306" s="26"/>
      <c r="B306" s="26"/>
      <c r="C306" s="30"/>
      <c r="D306" s="35" t="s">
        <v>100</v>
      </c>
      <c r="E306" s="63">
        <v>2.5</v>
      </c>
      <c r="F306" s="104">
        <v>20</v>
      </c>
      <c r="G306" s="35">
        <v>18</v>
      </c>
      <c r="H306" s="40">
        <v>8.1999999999999993</v>
      </c>
      <c r="I306" s="38" t="s">
        <v>236</v>
      </c>
      <c r="J306" s="34">
        <f>IFERROR(_xlfn.XLOOKUP(I306,Index!$A:$A,Index!$B:$B),"")</f>
        <v>593.95000000000005</v>
      </c>
      <c r="K306" s="20"/>
      <c r="L306" s="20"/>
      <c r="M306" s="20"/>
      <c r="N306" s="20"/>
      <c r="O306" s="20"/>
      <c r="T306" s="196"/>
    </row>
    <row r="307" spans="1:20" s="55" customFormat="1" ht="12.75" customHeight="1" x14ac:dyDescent="0.2">
      <c r="A307" s="26"/>
      <c r="B307" s="26"/>
      <c r="C307" s="30"/>
      <c r="D307" s="35" t="s">
        <v>100</v>
      </c>
      <c r="E307" s="63">
        <v>3</v>
      </c>
      <c r="F307" s="104">
        <v>25</v>
      </c>
      <c r="G307" s="35">
        <v>23</v>
      </c>
      <c r="H307" s="40">
        <v>10.4</v>
      </c>
      <c r="I307" s="38" t="s">
        <v>237</v>
      </c>
      <c r="J307" s="34">
        <f>IFERROR(_xlfn.XLOOKUP(I307,Index!$A:$A,Index!$B:$B),"")</f>
        <v>881.43</v>
      </c>
      <c r="K307" s="20"/>
      <c r="L307" s="20"/>
      <c r="M307" s="20"/>
      <c r="N307" s="20"/>
      <c r="O307" s="20"/>
      <c r="T307" s="196"/>
    </row>
    <row r="308" spans="1:20" ht="12.75" customHeight="1" x14ac:dyDescent="0.2">
      <c r="A308" s="26"/>
      <c r="B308" s="26"/>
      <c r="C308" s="30"/>
      <c r="D308" s="35" t="s">
        <v>100</v>
      </c>
      <c r="E308" s="63">
        <v>4</v>
      </c>
      <c r="F308" s="104">
        <v>32</v>
      </c>
      <c r="G308" s="35">
        <v>42</v>
      </c>
      <c r="H308" s="40">
        <v>19</v>
      </c>
      <c r="I308" s="38" t="s">
        <v>238</v>
      </c>
      <c r="J308" s="34">
        <f>IFERROR(_xlfn.XLOOKUP(I308,Index!$A:$A,Index!$B:$B),"")</f>
        <v>1327.46</v>
      </c>
      <c r="L308" s="20"/>
      <c r="M308" s="20"/>
      <c r="N308" s="20"/>
      <c r="O308" s="20"/>
    </row>
    <row r="309" spans="1:20" ht="12.75" customHeight="1" x14ac:dyDescent="0.2">
      <c r="A309" s="26"/>
      <c r="B309" s="26"/>
      <c r="C309" s="30"/>
      <c r="D309" s="35" t="s">
        <v>149</v>
      </c>
      <c r="E309" s="63">
        <v>5</v>
      </c>
      <c r="F309" s="104">
        <v>40</v>
      </c>
      <c r="G309" s="35">
        <v>80</v>
      </c>
      <c r="H309" s="40">
        <v>36</v>
      </c>
      <c r="I309" s="38" t="s">
        <v>239</v>
      </c>
      <c r="J309" s="34">
        <f>IFERROR(_xlfn.XLOOKUP(I309,Index!$A:$A,Index!$B:$B),"")</f>
        <v>1997.66</v>
      </c>
      <c r="L309" s="20"/>
      <c r="M309" s="20"/>
      <c r="N309" s="20"/>
      <c r="O309" s="20"/>
    </row>
    <row r="310" spans="1:20" ht="12.75" customHeight="1" x14ac:dyDescent="0.2">
      <c r="A310" s="26"/>
      <c r="B310" s="26"/>
      <c r="C310" s="30"/>
      <c r="D310" s="35" t="s">
        <v>149</v>
      </c>
      <c r="E310" s="63">
        <v>6</v>
      </c>
      <c r="F310" s="104">
        <v>50</v>
      </c>
      <c r="G310" s="35">
        <v>112</v>
      </c>
      <c r="H310" s="40">
        <v>51</v>
      </c>
      <c r="I310" s="38" t="s">
        <v>240</v>
      </c>
      <c r="J310" s="34">
        <f>IFERROR(_xlfn.XLOOKUP(I310,Index!$A:$A,Index!$B:$B),"")</f>
        <v>2732.67</v>
      </c>
      <c r="L310" s="20"/>
      <c r="M310" s="20"/>
      <c r="N310" s="20"/>
      <c r="O310" s="20"/>
    </row>
    <row r="311" spans="1:20" ht="12.75" customHeight="1" x14ac:dyDescent="0.2">
      <c r="A311" s="26"/>
      <c r="B311" s="26"/>
      <c r="C311" s="30"/>
      <c r="D311" s="85" t="s">
        <v>149</v>
      </c>
      <c r="E311" s="63">
        <v>8</v>
      </c>
      <c r="F311" s="104">
        <v>65</v>
      </c>
      <c r="G311" s="35">
        <v>205</v>
      </c>
      <c r="H311" s="40">
        <v>93</v>
      </c>
      <c r="I311" s="38" t="s">
        <v>241</v>
      </c>
      <c r="J311" s="34">
        <f>IFERROR(_xlfn.XLOOKUP(I311,Index!$A:$A,Index!$B:$B),"")</f>
        <v>4864.55</v>
      </c>
      <c r="L311" s="20"/>
      <c r="M311" s="20"/>
      <c r="N311" s="20"/>
      <c r="O311" s="20"/>
    </row>
    <row r="312" spans="1:20" ht="12.75" customHeight="1" x14ac:dyDescent="0.2">
      <c r="A312" s="12"/>
      <c r="B312" s="26"/>
      <c r="C312" s="4"/>
      <c r="D312" s="35" t="s">
        <v>149</v>
      </c>
      <c r="E312" s="113">
        <v>10</v>
      </c>
      <c r="F312" s="104">
        <v>80</v>
      </c>
      <c r="G312" s="35">
        <v>277</v>
      </c>
      <c r="H312" s="40">
        <v>126</v>
      </c>
      <c r="I312" s="38" t="s">
        <v>242</v>
      </c>
      <c r="J312" s="34">
        <f>IFERROR(_xlfn.XLOOKUP(I312,Index!$A:$A,Index!$B:$B),"")</f>
        <v>8095.88</v>
      </c>
      <c r="L312" s="20"/>
      <c r="M312" s="20"/>
      <c r="N312" s="20"/>
      <c r="O312" s="20"/>
    </row>
    <row r="313" spans="1:20" ht="12.75" customHeight="1" x14ac:dyDescent="0.2">
      <c r="A313" s="27"/>
      <c r="B313" s="27"/>
      <c r="C313" s="31"/>
      <c r="D313" s="31" t="s">
        <v>149</v>
      </c>
      <c r="E313" s="63">
        <v>12</v>
      </c>
      <c r="F313" s="104">
        <v>100</v>
      </c>
      <c r="G313" s="35">
        <v>470</v>
      </c>
      <c r="H313" s="40">
        <v>213</v>
      </c>
      <c r="I313" s="38" t="s">
        <v>243</v>
      </c>
      <c r="J313" s="34">
        <f>IFERROR(_xlfn.XLOOKUP(I313,Index!$A:$A,Index!$B:$B),"")</f>
        <v>10860.57</v>
      </c>
      <c r="L313" s="20"/>
      <c r="M313" s="20"/>
      <c r="N313" s="20"/>
      <c r="O313" s="20"/>
    </row>
    <row r="314" spans="1:20" ht="12.75" customHeight="1" x14ac:dyDescent="0.2">
      <c r="L314" s="20"/>
      <c r="M314" s="20"/>
      <c r="N314" s="20"/>
      <c r="O314" s="20"/>
    </row>
  </sheetData>
  <sheetProtection formatCells="0" formatColumns="0" formatRows="0" insertColumns="0" insertRows="0" insertHyperlinks="0" deleteColumns="0" deleteRows="0" pivotTables="0"/>
  <mergeCells count="18">
    <mergeCell ref="G157:H157"/>
    <mergeCell ref="E157:F157"/>
    <mergeCell ref="C43:D43"/>
    <mergeCell ref="E43:F43"/>
    <mergeCell ref="G43:H43"/>
    <mergeCell ref="C303:D303"/>
    <mergeCell ref="E303:F303"/>
    <mergeCell ref="G303:H303"/>
    <mergeCell ref="C157:D157"/>
    <mergeCell ref="C254:D254"/>
    <mergeCell ref="E254:F254"/>
    <mergeCell ref="G254:H254"/>
    <mergeCell ref="C174:D174"/>
    <mergeCell ref="E174:F174"/>
    <mergeCell ref="G174:H174"/>
    <mergeCell ref="C273:D273"/>
    <mergeCell ref="E273:F273"/>
    <mergeCell ref="G273:H273"/>
  </mergeCells>
  <phoneticPr fontId="2" type="noConversion"/>
  <conditionalFormatting sqref="F2:F42 F44:F156">
    <cfRule type="expression" dxfId="519" priority="21">
      <formula>F2="Not a valid item #"</formula>
    </cfRule>
    <cfRule type="expression" dxfId="518" priority="22">
      <formula>F2="Not in NPSLS"</formula>
    </cfRule>
    <cfRule type="expression" dxfId="517" priority="23">
      <formula>F2="Obsolete"</formula>
    </cfRule>
    <cfRule type="expression" dxfId="516" priority="24">
      <formula>F2=""</formula>
    </cfRule>
    <cfRule type="expression" dxfId="515" priority="25">
      <formula>F2="List Price"</formula>
    </cfRule>
  </conditionalFormatting>
  <conditionalFormatting sqref="F158:F173 F175:F253">
    <cfRule type="expression" dxfId="514" priority="11">
      <formula>F158="Not a valid item #"</formula>
    </cfRule>
    <cfRule type="expression" dxfId="513" priority="12">
      <formula>F158="Not in NPSLS"</formula>
    </cfRule>
    <cfRule type="expression" dxfId="512" priority="13">
      <formula>F158="Obsolete"</formula>
    </cfRule>
    <cfRule type="expression" dxfId="511" priority="14">
      <formula>F158=""</formula>
    </cfRule>
    <cfRule type="expression" dxfId="510" priority="15">
      <formula>F158="List Price"</formula>
    </cfRule>
  </conditionalFormatting>
  <conditionalFormatting sqref="F255:F272 F274:F288">
    <cfRule type="expression" dxfId="509" priority="6">
      <formula>F255="Not a valid item #"</formula>
    </cfRule>
    <cfRule type="expression" dxfId="508" priority="7">
      <formula>F255="Not in NPSLS"</formula>
    </cfRule>
    <cfRule type="expression" dxfId="507" priority="8">
      <formula>F255="Obsolete"</formula>
    </cfRule>
    <cfRule type="expression" dxfId="506" priority="9">
      <formula>F255=""</formula>
    </cfRule>
    <cfRule type="expression" dxfId="505" priority="10">
      <formula>F255="List Price"</formula>
    </cfRule>
  </conditionalFormatting>
  <conditionalFormatting sqref="F290:F291">
    <cfRule type="expression" dxfId="504" priority="1">
      <formula>F290="Not a valid item #"</formula>
    </cfRule>
    <cfRule type="expression" dxfId="503" priority="2">
      <formula>F290="Not in NPSLS"</formula>
    </cfRule>
    <cfRule type="expression" dxfId="502" priority="3">
      <formula>F290="Obsolete"</formula>
    </cfRule>
    <cfRule type="expression" dxfId="501" priority="4">
      <formula>F290=""</formula>
    </cfRule>
    <cfRule type="expression" dxfId="500" priority="5">
      <formula>F290="List Price"</formula>
    </cfRule>
  </conditionalFormatting>
  <conditionalFormatting sqref="F300:F302 F304:F313">
    <cfRule type="expression" dxfId="499" priority="16">
      <formula>F300="Not a valid item #"</formula>
    </cfRule>
    <cfRule type="expression" dxfId="498" priority="17">
      <formula>F300="Not in NPSLS"</formula>
    </cfRule>
    <cfRule type="expression" dxfId="497" priority="18">
      <formula>F300="Obsolete"</formula>
    </cfRule>
    <cfRule type="expression" dxfId="496" priority="19">
      <formula>F300=""</formula>
    </cfRule>
    <cfRule type="expression" dxfId="495" priority="20">
      <formula>F300="List Price"</formula>
    </cfRule>
  </conditionalFormatting>
  <hyperlinks>
    <hyperlink ref="A1" location="'Table of Contents'!A1" display="Return Home" xr:uid="{119F2C4B-7F86-40DB-A16A-288B9B031436}"/>
  </hyperlinks>
  <pageMargins left="0.7" right="0.7" top="0.75" bottom="0.75" header="0.3" footer="0.3"/>
  <pageSetup scale="10" orientation="landscape" r:id="rId1"/>
  <headerFooter>
    <oddFooter>&amp;L&amp;A&amp;C&amp;BSpirax sarco Confidential&amp;B&amp;RPage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62E4-65CD-4070-B093-B0487869035A}">
  <sheetPr codeName="Sheet5"/>
  <dimension ref="A1:N172"/>
  <sheetViews>
    <sheetView showGridLines="0" zoomScale="90" zoomScaleNormal="90" workbookViewId="0"/>
  </sheetViews>
  <sheetFormatPr defaultColWidth="8.85546875" defaultRowHeight="15" x14ac:dyDescent="0.25"/>
  <cols>
    <col min="1" max="1" width="19.140625" customWidth="1"/>
    <col min="2" max="2" width="22.28515625" customWidth="1"/>
    <col min="3" max="3" width="10.140625" customWidth="1"/>
    <col min="9" max="9" width="13.140625" customWidth="1"/>
    <col min="10" max="10" width="10.140625" bestFit="1" customWidth="1"/>
    <col min="11" max="11" width="9.140625" bestFit="1" customWidth="1"/>
    <col min="12" max="12" width="9.28515625" bestFit="1" customWidth="1"/>
  </cols>
  <sheetData>
    <row r="1" spans="1:14" x14ac:dyDescent="0.25">
      <c r="A1" s="201" t="s">
        <v>3074</v>
      </c>
      <c r="K1" s="1"/>
      <c r="L1" s="1"/>
      <c r="M1" s="1"/>
      <c r="N1" s="1"/>
    </row>
    <row r="2" spans="1:14" s="1" customFormat="1" ht="15.75" x14ac:dyDescent="0.2">
      <c r="A2" s="61" t="s">
        <v>244</v>
      </c>
      <c r="B2" s="61" t="s">
        <v>231</v>
      </c>
      <c r="C2" s="14"/>
      <c r="D2" s="3"/>
      <c r="E2" s="8"/>
      <c r="F2" s="9"/>
      <c r="G2" s="10"/>
      <c r="H2" s="19"/>
      <c r="I2" s="19"/>
      <c r="J2" s="20"/>
    </row>
    <row r="3" spans="1:14" s="1" customFormat="1" ht="15.75" x14ac:dyDescent="0.2">
      <c r="A3" s="48" t="s">
        <v>245</v>
      </c>
      <c r="B3" s="11"/>
      <c r="C3" s="4"/>
      <c r="D3" s="4"/>
      <c r="E3" s="5"/>
      <c r="F3" s="9"/>
      <c r="G3" s="4"/>
      <c r="H3" s="19"/>
      <c r="I3" s="19"/>
      <c r="J3" s="20"/>
    </row>
    <row r="4" spans="1:14" s="1" customFormat="1" ht="12.75" customHeight="1" x14ac:dyDescent="0.2">
      <c r="A4" s="25" t="s">
        <v>31</v>
      </c>
      <c r="B4" s="28" t="s">
        <v>32</v>
      </c>
      <c r="C4" s="29" t="s">
        <v>33</v>
      </c>
      <c r="D4" s="22"/>
      <c r="E4" s="22" t="s">
        <v>34</v>
      </c>
      <c r="F4" s="22"/>
      <c r="G4" s="23" t="s">
        <v>35</v>
      </c>
      <c r="H4" s="23"/>
      <c r="I4" s="42" t="s">
        <v>36</v>
      </c>
      <c r="J4" s="24" t="s">
        <v>37</v>
      </c>
    </row>
    <row r="5" spans="1:14" s="1" customFormat="1" ht="12.75" customHeight="1" x14ac:dyDescent="0.2">
      <c r="A5" s="32"/>
      <c r="B5" s="32"/>
      <c r="C5" s="33" t="s">
        <v>38</v>
      </c>
      <c r="D5" s="33" t="s">
        <v>39</v>
      </c>
      <c r="E5" s="33" t="s">
        <v>40</v>
      </c>
      <c r="F5" s="33" t="s">
        <v>41</v>
      </c>
      <c r="G5" s="33" t="s">
        <v>42</v>
      </c>
      <c r="H5" s="39" t="s">
        <v>43</v>
      </c>
      <c r="I5" s="33"/>
      <c r="J5" s="41"/>
    </row>
    <row r="6" spans="1:14" s="1" customFormat="1" ht="12.75" customHeight="1" x14ac:dyDescent="0.2">
      <c r="A6" s="26" t="s">
        <v>246</v>
      </c>
      <c r="B6" s="26" t="s">
        <v>45</v>
      </c>
      <c r="C6" s="30" t="s">
        <v>46</v>
      </c>
      <c r="D6" s="35" t="s">
        <v>47</v>
      </c>
      <c r="E6" s="63">
        <v>0.25</v>
      </c>
      <c r="F6" s="37">
        <v>6</v>
      </c>
      <c r="G6" s="35">
        <v>0.75</v>
      </c>
      <c r="H6" s="40">
        <v>0.3</v>
      </c>
      <c r="I6" s="38" t="s">
        <v>3221</v>
      </c>
      <c r="J6" s="34">
        <f>IFERROR(_xlfn.XLOOKUP(I6,Index!$A:$A,Index!$B:$B),"")</f>
        <v>134.15</v>
      </c>
    </row>
    <row r="7" spans="1:14" s="1" customFormat="1" ht="12" x14ac:dyDescent="0.2">
      <c r="A7" s="26"/>
      <c r="B7" s="26"/>
      <c r="C7" s="30"/>
      <c r="D7" s="35" t="s">
        <v>49</v>
      </c>
      <c r="E7" s="63">
        <v>0.25</v>
      </c>
      <c r="F7" s="37">
        <v>6</v>
      </c>
      <c r="G7" s="35">
        <v>0.75</v>
      </c>
      <c r="H7" s="40">
        <v>0.3</v>
      </c>
      <c r="I7" s="38" t="s">
        <v>247</v>
      </c>
      <c r="J7" s="34">
        <f>IFERROR(_xlfn.XLOOKUP(I7,Index!$A:$A,Index!$B:$B),"")</f>
        <v>140.30000000000001</v>
      </c>
    </row>
    <row r="8" spans="1:14" s="1" customFormat="1" ht="12" x14ac:dyDescent="0.2">
      <c r="A8" s="26"/>
      <c r="B8" s="26"/>
      <c r="C8" s="30"/>
      <c r="D8" s="35" t="s">
        <v>51</v>
      </c>
      <c r="E8" s="63">
        <v>0.25</v>
      </c>
      <c r="F8" s="37">
        <v>6</v>
      </c>
      <c r="G8" s="35">
        <v>0.75</v>
      </c>
      <c r="H8" s="40">
        <v>0.3</v>
      </c>
      <c r="I8" s="38" t="s">
        <v>248</v>
      </c>
      <c r="J8" s="34">
        <f>IFERROR(_xlfn.XLOOKUP(I8,Index!$A:$A,Index!$B:$B),"")</f>
        <v>140.30000000000001</v>
      </c>
    </row>
    <row r="9" spans="1:14" s="1" customFormat="1" ht="12.75" customHeight="1" x14ac:dyDescent="0.2">
      <c r="A9" s="26"/>
      <c r="B9" s="26"/>
      <c r="C9" s="30"/>
      <c r="D9" s="35" t="s">
        <v>47</v>
      </c>
      <c r="E9" s="63">
        <v>0.375</v>
      </c>
      <c r="F9" s="37">
        <v>10</v>
      </c>
      <c r="G9" s="35">
        <v>0.75</v>
      </c>
      <c r="H9" s="40">
        <v>0.3</v>
      </c>
      <c r="I9" s="38" t="s">
        <v>249</v>
      </c>
      <c r="J9" s="34">
        <f>IFERROR(_xlfn.XLOOKUP(I9,Index!$A:$A,Index!$B:$B),"")</f>
        <v>134.15</v>
      </c>
    </row>
    <row r="10" spans="1:14" s="1" customFormat="1" ht="12.75" customHeight="1" x14ac:dyDescent="0.2">
      <c r="A10" s="26"/>
      <c r="B10" s="26"/>
      <c r="C10" s="30"/>
      <c r="D10" s="35" t="s">
        <v>49</v>
      </c>
      <c r="E10" s="63">
        <v>0.375</v>
      </c>
      <c r="F10" s="37">
        <v>10</v>
      </c>
      <c r="G10" s="35">
        <v>0.75</v>
      </c>
      <c r="H10" s="40">
        <v>0.3</v>
      </c>
      <c r="I10" s="38" t="s">
        <v>250</v>
      </c>
      <c r="J10" s="34">
        <f>IFERROR(_xlfn.XLOOKUP(I10,Index!$A:$A,Index!$B:$B),"")</f>
        <v>140.30000000000001</v>
      </c>
    </row>
    <row r="11" spans="1:14" s="1" customFormat="1" ht="12.75" customHeight="1" x14ac:dyDescent="0.2">
      <c r="A11" s="26"/>
      <c r="B11" s="26"/>
      <c r="C11" s="30"/>
      <c r="D11" s="35" t="s">
        <v>51</v>
      </c>
      <c r="E11" s="63">
        <v>0.375</v>
      </c>
      <c r="F11" s="37">
        <v>10</v>
      </c>
      <c r="G11" s="35">
        <v>0.75</v>
      </c>
      <c r="H11" s="40">
        <v>0.3</v>
      </c>
      <c r="I11" s="38" t="s">
        <v>251</v>
      </c>
      <c r="J11" s="34">
        <f>IFERROR(_xlfn.XLOOKUP(I11,Index!$A:$A,Index!$B:$B),"")</f>
        <v>140.30000000000001</v>
      </c>
    </row>
    <row r="12" spans="1:14" s="1" customFormat="1" ht="12.75" customHeight="1" x14ac:dyDescent="0.2">
      <c r="A12" s="26"/>
      <c r="B12" s="26"/>
      <c r="C12" s="30"/>
      <c r="D12" s="35" t="s">
        <v>47</v>
      </c>
      <c r="E12" s="63">
        <v>0.5</v>
      </c>
      <c r="F12" s="37">
        <v>15</v>
      </c>
      <c r="G12" s="35">
        <v>0.75</v>
      </c>
      <c r="H12" s="40">
        <v>0.3</v>
      </c>
      <c r="I12" s="38" t="s">
        <v>3222</v>
      </c>
      <c r="J12" s="34">
        <f>IFERROR(_xlfn.XLOOKUP(I12,Index!$A:$A,Index!$B:$B),"")</f>
        <v>134.15</v>
      </c>
    </row>
    <row r="13" spans="1:14" s="1" customFormat="1" ht="12.75" customHeight="1" x14ac:dyDescent="0.2">
      <c r="A13" s="26"/>
      <c r="B13" s="26"/>
      <c r="C13" s="30"/>
      <c r="D13" s="35" t="s">
        <v>49</v>
      </c>
      <c r="E13" s="63">
        <v>0.5</v>
      </c>
      <c r="F13" s="37">
        <v>15</v>
      </c>
      <c r="G13" s="35">
        <v>0.75</v>
      </c>
      <c r="H13" s="40">
        <v>0.3</v>
      </c>
      <c r="I13" s="38" t="s">
        <v>252</v>
      </c>
      <c r="J13" s="34">
        <f>IFERROR(_xlfn.XLOOKUP(I13,Index!$A:$A,Index!$B:$B),"")</f>
        <v>140.30000000000001</v>
      </c>
    </row>
    <row r="14" spans="1:14" s="1" customFormat="1" ht="12.75" customHeight="1" x14ac:dyDescent="0.2">
      <c r="A14" s="26"/>
      <c r="B14" s="26"/>
      <c r="C14" s="30"/>
      <c r="D14" s="35" t="s">
        <v>51</v>
      </c>
      <c r="E14" s="63">
        <v>0.5</v>
      </c>
      <c r="F14" s="37">
        <v>15</v>
      </c>
      <c r="G14" s="35">
        <v>0.75</v>
      </c>
      <c r="H14" s="40">
        <v>0.3</v>
      </c>
      <c r="I14" s="38" t="s">
        <v>253</v>
      </c>
      <c r="J14" s="34">
        <f>IFERROR(_xlfn.XLOOKUP(I14,Index!$A:$A,Index!$B:$B),"")</f>
        <v>140.30000000000001</v>
      </c>
    </row>
    <row r="15" spans="1:14" s="1" customFormat="1" ht="12.75" customHeight="1" x14ac:dyDescent="0.2">
      <c r="A15" s="26"/>
      <c r="B15" s="26"/>
      <c r="C15" s="30"/>
      <c r="D15" s="35" t="s">
        <v>47</v>
      </c>
      <c r="E15" s="63">
        <v>0.75</v>
      </c>
      <c r="F15" s="37">
        <v>20</v>
      </c>
      <c r="G15" s="35">
        <v>1.38</v>
      </c>
      <c r="H15" s="40">
        <v>0.6</v>
      </c>
      <c r="I15" s="38" t="s">
        <v>3223</v>
      </c>
      <c r="J15" s="34">
        <f>IFERROR(_xlfn.XLOOKUP(I15,Index!$A:$A,Index!$B:$B),"")</f>
        <v>164.43</v>
      </c>
    </row>
    <row r="16" spans="1:14" s="1" customFormat="1" ht="12.75" customHeight="1" x14ac:dyDescent="0.2">
      <c r="A16" s="26"/>
      <c r="B16" s="26"/>
      <c r="C16" s="30"/>
      <c r="D16" s="35" t="s">
        <v>49</v>
      </c>
      <c r="E16" s="63">
        <v>0.75</v>
      </c>
      <c r="F16" s="37">
        <v>20</v>
      </c>
      <c r="G16" s="35">
        <v>1.38</v>
      </c>
      <c r="H16" s="40">
        <v>0.6</v>
      </c>
      <c r="I16" s="38" t="s">
        <v>254</v>
      </c>
      <c r="J16" s="34">
        <f>IFERROR(_xlfn.XLOOKUP(I16,Index!$A:$A,Index!$B:$B),"")</f>
        <v>172.29</v>
      </c>
    </row>
    <row r="17" spans="1:10" s="1" customFormat="1" ht="12.75" customHeight="1" x14ac:dyDescent="0.2">
      <c r="A17" s="26"/>
      <c r="B17" s="26"/>
      <c r="C17" s="30"/>
      <c r="D17" s="35" t="s">
        <v>51</v>
      </c>
      <c r="E17" s="63">
        <v>0.75</v>
      </c>
      <c r="F17" s="37">
        <v>20</v>
      </c>
      <c r="G17" s="35">
        <v>1.38</v>
      </c>
      <c r="H17" s="40">
        <v>0.6</v>
      </c>
      <c r="I17" s="38" t="s">
        <v>255</v>
      </c>
      <c r="J17" s="34">
        <f>IFERROR(_xlfn.XLOOKUP(I17,Index!$A:$A,Index!$B:$B),"")</f>
        <v>172.29</v>
      </c>
    </row>
    <row r="18" spans="1:10" s="1" customFormat="1" ht="12.75" customHeight="1" x14ac:dyDescent="0.2">
      <c r="A18" s="26"/>
      <c r="B18" s="26"/>
      <c r="C18" s="30"/>
      <c r="D18" s="35" t="s">
        <v>47</v>
      </c>
      <c r="E18" s="36">
        <v>1</v>
      </c>
      <c r="F18" s="37">
        <v>25</v>
      </c>
      <c r="G18" s="35">
        <v>2.13</v>
      </c>
      <c r="H18" s="40">
        <v>1</v>
      </c>
      <c r="I18" s="38" t="s">
        <v>3224</v>
      </c>
      <c r="J18" s="34">
        <f>IFERROR(_xlfn.XLOOKUP(I18,Index!$A:$A,Index!$B:$B),"")</f>
        <v>242.91</v>
      </c>
    </row>
    <row r="19" spans="1:10" s="1" customFormat="1" ht="12.75" customHeight="1" x14ac:dyDescent="0.2">
      <c r="A19" s="26"/>
      <c r="B19" s="26"/>
      <c r="C19" s="30"/>
      <c r="D19" s="35" t="s">
        <v>49</v>
      </c>
      <c r="E19" s="36">
        <v>1</v>
      </c>
      <c r="F19" s="37">
        <v>25</v>
      </c>
      <c r="G19" s="35">
        <v>2.13</v>
      </c>
      <c r="H19" s="40">
        <v>1</v>
      </c>
      <c r="I19" s="38" t="s">
        <v>256</v>
      </c>
      <c r="J19" s="34">
        <f>IFERROR(_xlfn.XLOOKUP(I19,Index!$A:$A,Index!$B:$B),"")</f>
        <v>255.16</v>
      </c>
    </row>
    <row r="20" spans="1:10" s="1" customFormat="1" ht="12.75" customHeight="1" x14ac:dyDescent="0.2">
      <c r="A20" s="26"/>
      <c r="B20" s="26"/>
      <c r="C20" s="30"/>
      <c r="D20" s="35" t="s">
        <v>51</v>
      </c>
      <c r="E20" s="36">
        <v>1</v>
      </c>
      <c r="F20" s="37">
        <v>25</v>
      </c>
      <c r="G20" s="35">
        <v>2.13</v>
      </c>
      <c r="H20" s="40">
        <v>1</v>
      </c>
      <c r="I20" s="38" t="s">
        <v>257</v>
      </c>
      <c r="J20" s="34">
        <f>IFERROR(_xlfn.XLOOKUP(I20,Index!$A:$A,Index!$B:$B),"")</f>
        <v>255.16</v>
      </c>
    </row>
    <row r="21" spans="1:10" s="1" customFormat="1" ht="12.75" customHeight="1" x14ac:dyDescent="0.2">
      <c r="A21" s="26"/>
      <c r="B21" s="26"/>
      <c r="C21" s="30"/>
      <c r="D21" s="35" t="s">
        <v>47</v>
      </c>
      <c r="E21" s="63">
        <v>1.25</v>
      </c>
      <c r="F21" s="37">
        <v>32</v>
      </c>
      <c r="G21" s="35">
        <v>3.13</v>
      </c>
      <c r="H21" s="40">
        <v>1.4</v>
      </c>
      <c r="I21" s="38" t="s">
        <v>258</v>
      </c>
      <c r="J21" s="34">
        <f>IFERROR(_xlfn.XLOOKUP(I21,Index!$A:$A,Index!$B:$B),"")</f>
        <v>385.83</v>
      </c>
    </row>
    <row r="22" spans="1:10" s="1" customFormat="1" ht="12.75" customHeight="1" x14ac:dyDescent="0.2">
      <c r="A22" s="26"/>
      <c r="B22" s="26"/>
      <c r="C22" s="30"/>
      <c r="D22" s="35" t="s">
        <v>49</v>
      </c>
      <c r="E22" s="63">
        <v>1.25</v>
      </c>
      <c r="F22" s="37">
        <v>32</v>
      </c>
      <c r="G22" s="35">
        <v>3.13</v>
      </c>
      <c r="H22" s="40">
        <v>1.4</v>
      </c>
      <c r="I22" s="38" t="s">
        <v>259</v>
      </c>
      <c r="J22" s="34">
        <f>IFERROR(_xlfn.XLOOKUP(I22,Index!$A:$A,Index!$B:$B),"")</f>
        <v>405.12</v>
      </c>
    </row>
    <row r="23" spans="1:10" s="1" customFormat="1" ht="12.75" customHeight="1" x14ac:dyDescent="0.2">
      <c r="A23" s="26"/>
      <c r="B23" s="26"/>
      <c r="C23" s="30"/>
      <c r="D23" s="35" t="s">
        <v>51</v>
      </c>
      <c r="E23" s="63">
        <v>1.25</v>
      </c>
      <c r="F23" s="37">
        <v>32</v>
      </c>
      <c r="G23" s="35">
        <v>3.13</v>
      </c>
      <c r="H23" s="40">
        <v>1.4</v>
      </c>
      <c r="I23" s="38" t="s">
        <v>3076</v>
      </c>
      <c r="J23" s="34">
        <f>J22</f>
        <v>405.12</v>
      </c>
    </row>
    <row r="24" spans="1:10" s="1" customFormat="1" ht="12.75" customHeight="1" x14ac:dyDescent="0.2">
      <c r="A24" s="26"/>
      <c r="B24" s="26"/>
      <c r="C24" s="30"/>
      <c r="D24" s="35" t="s">
        <v>47</v>
      </c>
      <c r="E24" s="63">
        <v>1.5</v>
      </c>
      <c r="F24" s="37">
        <v>40</v>
      </c>
      <c r="G24" s="35">
        <v>4.5</v>
      </c>
      <c r="H24" s="40">
        <v>2</v>
      </c>
      <c r="I24" s="38" t="s">
        <v>3225</v>
      </c>
      <c r="J24" s="34">
        <f>IFERROR(_xlfn.XLOOKUP(I24,Index!$A:$A,Index!$B:$B),"")</f>
        <v>519.11</v>
      </c>
    </row>
    <row r="25" spans="1:10" s="1" customFormat="1" ht="12.75" customHeight="1" x14ac:dyDescent="0.2">
      <c r="A25" s="26"/>
      <c r="B25" s="26"/>
      <c r="C25" s="30"/>
      <c r="D25" s="35" t="s">
        <v>49</v>
      </c>
      <c r="E25" s="63">
        <v>1.5</v>
      </c>
      <c r="F25" s="37">
        <v>40</v>
      </c>
      <c r="G25" s="35">
        <v>4.5</v>
      </c>
      <c r="H25" s="40">
        <v>2</v>
      </c>
      <c r="I25" s="38" t="s">
        <v>260</v>
      </c>
      <c r="J25" s="34">
        <f>IFERROR(_xlfn.XLOOKUP(I25,Index!$A:$A,Index!$B:$B),"")</f>
        <v>545.41</v>
      </c>
    </row>
    <row r="26" spans="1:10" s="1" customFormat="1" ht="12.75" customHeight="1" x14ac:dyDescent="0.2">
      <c r="A26" s="26"/>
      <c r="B26" s="26"/>
      <c r="C26" s="30"/>
      <c r="D26" s="35" t="s">
        <v>51</v>
      </c>
      <c r="E26" s="63">
        <v>1.5</v>
      </c>
      <c r="F26" s="37">
        <v>40</v>
      </c>
      <c r="G26" s="35">
        <v>4.5</v>
      </c>
      <c r="H26" s="40">
        <v>2</v>
      </c>
      <c r="I26" s="38" t="s">
        <v>261</v>
      </c>
      <c r="J26" s="34">
        <f>IFERROR(_xlfn.XLOOKUP(I26,Index!$A:$A,Index!$B:$B),"")</f>
        <v>545.41</v>
      </c>
    </row>
    <row r="27" spans="1:10" s="1" customFormat="1" ht="12.75" customHeight="1" x14ac:dyDescent="0.2">
      <c r="A27" s="26"/>
      <c r="B27" s="26"/>
      <c r="C27" s="30"/>
      <c r="D27" s="35" t="s">
        <v>47</v>
      </c>
      <c r="E27" s="36">
        <v>2</v>
      </c>
      <c r="F27" s="37">
        <v>50</v>
      </c>
      <c r="G27" s="35">
        <v>7</v>
      </c>
      <c r="H27" s="40">
        <v>3.2</v>
      </c>
      <c r="I27" s="38" t="s">
        <v>3226</v>
      </c>
      <c r="J27" s="34">
        <f>IFERROR(_xlfn.XLOOKUP(I27,Index!$A:$A,Index!$B:$B),"")</f>
        <v>679.56</v>
      </c>
    </row>
    <row r="28" spans="1:10" s="1" customFormat="1" ht="12.75" customHeight="1" x14ac:dyDescent="0.2">
      <c r="A28" s="26"/>
      <c r="B28" s="26"/>
      <c r="C28" s="30"/>
      <c r="D28" s="35" t="s">
        <v>49</v>
      </c>
      <c r="E28" s="36">
        <v>2</v>
      </c>
      <c r="F28" s="37">
        <v>50</v>
      </c>
      <c r="G28" s="35">
        <v>7</v>
      </c>
      <c r="H28" s="40">
        <v>3.2</v>
      </c>
      <c r="I28" s="38" t="s">
        <v>262</v>
      </c>
      <c r="J28" s="34">
        <f>IFERROR(_xlfn.XLOOKUP(I28,Index!$A:$A,Index!$B:$B),"")</f>
        <v>714.64</v>
      </c>
    </row>
    <row r="29" spans="1:10" s="1" customFormat="1" ht="12.75" customHeight="1" x14ac:dyDescent="0.2">
      <c r="A29" s="26"/>
      <c r="B29" s="26"/>
      <c r="C29" s="30"/>
      <c r="D29" s="35" t="s">
        <v>51</v>
      </c>
      <c r="E29" s="36">
        <v>2</v>
      </c>
      <c r="F29" s="37">
        <v>50</v>
      </c>
      <c r="G29" s="35">
        <v>7</v>
      </c>
      <c r="H29" s="40">
        <v>3.2</v>
      </c>
      <c r="I29" s="38" t="s">
        <v>263</v>
      </c>
      <c r="J29" s="34">
        <f>IFERROR(_xlfn.XLOOKUP(I29,Index!$A:$A,Index!$B:$B),"")</f>
        <v>714.64</v>
      </c>
    </row>
    <row r="30" spans="1:10" s="1" customFormat="1" ht="12.75" customHeight="1" x14ac:dyDescent="0.2">
      <c r="A30" s="26"/>
      <c r="B30" s="26"/>
      <c r="C30" s="30"/>
      <c r="D30" s="35" t="s">
        <v>264</v>
      </c>
      <c r="E30" s="63">
        <v>2.5</v>
      </c>
      <c r="F30" s="37">
        <v>65</v>
      </c>
      <c r="G30" s="35">
        <v>16</v>
      </c>
      <c r="H30" s="40">
        <v>7.3</v>
      </c>
      <c r="I30" s="38" t="s">
        <v>3227</v>
      </c>
      <c r="J30" s="34">
        <f>IFERROR(_xlfn.XLOOKUP(I30,Index!$A:$A,Index!$B:$B),"")</f>
        <v>2048.27</v>
      </c>
    </row>
    <row r="31" spans="1:10" s="1" customFormat="1" ht="12.75" customHeight="1" x14ac:dyDescent="0.2">
      <c r="A31" s="26"/>
      <c r="B31" s="26"/>
      <c r="C31" s="30"/>
      <c r="D31" s="35" t="s">
        <v>49</v>
      </c>
      <c r="E31" s="63">
        <v>2.5</v>
      </c>
      <c r="F31" s="37">
        <v>65</v>
      </c>
      <c r="G31" s="35">
        <v>16</v>
      </c>
      <c r="H31" s="40">
        <v>7.3</v>
      </c>
      <c r="I31" s="38" t="s">
        <v>265</v>
      </c>
      <c r="J31" s="34">
        <f>IFERROR(_xlfn.XLOOKUP(I31,Index!$A:$A,Index!$B:$B),"")</f>
        <v>2150</v>
      </c>
    </row>
    <row r="32" spans="1:10" s="1" customFormat="1" ht="12.75" customHeight="1" x14ac:dyDescent="0.2">
      <c r="A32" s="26"/>
      <c r="B32" s="26"/>
      <c r="C32" s="30"/>
      <c r="D32" s="35" t="s">
        <v>51</v>
      </c>
      <c r="E32" s="63">
        <v>2.5</v>
      </c>
      <c r="F32" s="37">
        <v>65</v>
      </c>
      <c r="G32" s="35">
        <v>16</v>
      </c>
      <c r="H32" s="40">
        <v>7.3</v>
      </c>
      <c r="I32" s="38" t="s">
        <v>266</v>
      </c>
      <c r="J32" s="34">
        <f>IFERROR(_xlfn.XLOOKUP(I32,Index!$A:$A,Index!$B:$B),"")</f>
        <v>2150</v>
      </c>
    </row>
    <row r="33" spans="1:14" s="1" customFormat="1" ht="12.75" customHeight="1" x14ac:dyDescent="0.2">
      <c r="A33" s="26"/>
      <c r="B33" s="26"/>
      <c r="C33" s="30"/>
      <c r="D33" s="35" t="s">
        <v>264</v>
      </c>
      <c r="E33" s="36">
        <v>3</v>
      </c>
      <c r="F33" s="37">
        <v>80</v>
      </c>
      <c r="G33" s="35">
        <v>34</v>
      </c>
      <c r="H33" s="40">
        <v>15.4</v>
      </c>
      <c r="I33" s="38" t="s">
        <v>3228</v>
      </c>
      <c r="J33" s="34">
        <f>IFERROR(_xlfn.XLOOKUP(I33,Index!$A:$A,Index!$B:$B),"")</f>
        <v>4138.6899999999996</v>
      </c>
    </row>
    <row r="34" spans="1:14" s="1" customFormat="1" ht="12.75" customHeight="1" x14ac:dyDescent="0.2">
      <c r="A34" s="26"/>
      <c r="B34" s="26"/>
      <c r="C34" s="30"/>
      <c r="D34" s="35" t="s">
        <v>49</v>
      </c>
      <c r="E34" s="36">
        <v>3</v>
      </c>
      <c r="F34" s="37">
        <v>80</v>
      </c>
      <c r="G34" s="35">
        <v>34</v>
      </c>
      <c r="H34" s="40">
        <v>15.4</v>
      </c>
      <c r="I34" s="38" t="s">
        <v>267</v>
      </c>
      <c r="J34" s="34">
        <f>IFERROR(_xlfn.XLOOKUP(I34,Index!$A:$A,Index!$B:$B),"")</f>
        <v>4347.3599999999997</v>
      </c>
    </row>
    <row r="35" spans="1:14" s="1" customFormat="1" ht="12.75" customHeight="1" x14ac:dyDescent="0.2">
      <c r="A35" s="27"/>
      <c r="B35" s="27"/>
      <c r="C35" s="31"/>
      <c r="D35" s="35" t="s">
        <v>51</v>
      </c>
      <c r="E35" s="36">
        <v>3</v>
      </c>
      <c r="F35" s="37">
        <v>80</v>
      </c>
      <c r="G35" s="35">
        <v>34</v>
      </c>
      <c r="H35" s="40">
        <v>15.4</v>
      </c>
      <c r="I35" s="38" t="s">
        <v>268</v>
      </c>
      <c r="J35" s="34">
        <f>IFERROR(_xlfn.XLOOKUP(I35,Index!$A:$A,Index!$B:$B),"")</f>
        <v>4347.3599999999997</v>
      </c>
    </row>
    <row r="36" spans="1:14" s="1" customFormat="1" ht="12.75" customHeight="1" x14ac:dyDescent="0.2">
      <c r="A36" s="12"/>
      <c r="B36" s="12"/>
      <c r="C36" s="4"/>
      <c r="D36" s="4"/>
      <c r="E36" s="5"/>
      <c r="F36" s="21"/>
      <c r="G36" s="4"/>
      <c r="H36" s="19"/>
      <c r="I36" s="19"/>
      <c r="J36" s="20"/>
    </row>
    <row r="37" spans="1:14" s="1" customFormat="1" ht="12.75" customHeight="1" x14ac:dyDescent="0.2">
      <c r="A37" s="12"/>
      <c r="B37" s="12"/>
      <c r="C37" s="4"/>
      <c r="D37" s="4"/>
      <c r="E37" s="5"/>
      <c r="F37" s="13"/>
      <c r="G37" s="4"/>
      <c r="H37" s="19"/>
      <c r="I37" s="19"/>
      <c r="J37" s="20"/>
    </row>
    <row r="38" spans="1:14" s="1" customFormat="1" x14ac:dyDescent="0.2">
      <c r="A38" s="57" t="s">
        <v>269</v>
      </c>
      <c r="B38" s="202" t="s">
        <v>231</v>
      </c>
      <c r="C38" s="14"/>
      <c r="D38" s="49"/>
      <c r="E38" s="50"/>
      <c r="F38" s="51"/>
      <c r="G38" s="52"/>
      <c r="H38" s="53"/>
      <c r="I38" s="53"/>
      <c r="J38" s="54"/>
    </row>
    <row r="39" spans="1:14" s="1" customFormat="1" ht="15.75" x14ac:dyDescent="0.2">
      <c r="A39" s="48" t="s">
        <v>270</v>
      </c>
      <c r="B39" s="57"/>
      <c r="C39" s="58"/>
      <c r="D39" s="58"/>
      <c r="E39" s="59"/>
      <c r="F39" s="51"/>
      <c r="G39" s="58"/>
      <c r="H39" s="53"/>
      <c r="I39" s="53"/>
      <c r="J39" s="54"/>
    </row>
    <row r="40" spans="1:14" s="1" customFormat="1" ht="12.75" customHeight="1" x14ac:dyDescent="0.2">
      <c r="A40" s="25" t="s">
        <v>31</v>
      </c>
      <c r="B40" s="28" t="s">
        <v>32</v>
      </c>
      <c r="C40" s="276" t="s">
        <v>33</v>
      </c>
      <c r="D40" s="277"/>
      <c r="E40" s="278" t="s">
        <v>34</v>
      </c>
      <c r="F40" s="279"/>
      <c r="G40" s="278" t="s">
        <v>35</v>
      </c>
      <c r="H40" s="279"/>
      <c r="I40" s="42" t="s">
        <v>36</v>
      </c>
      <c r="J40" s="43" t="s">
        <v>37</v>
      </c>
    </row>
    <row r="41" spans="1:14" s="1" customFormat="1" ht="12.75" customHeight="1" x14ac:dyDescent="0.2">
      <c r="A41" s="32"/>
      <c r="B41" s="32"/>
      <c r="C41" s="33" t="s">
        <v>38</v>
      </c>
      <c r="D41" s="33" t="s">
        <v>39</v>
      </c>
      <c r="E41" s="33" t="s">
        <v>40</v>
      </c>
      <c r="F41" s="33" t="s">
        <v>41</v>
      </c>
      <c r="G41" s="33" t="s">
        <v>42</v>
      </c>
      <c r="H41" s="33" t="s">
        <v>43</v>
      </c>
      <c r="I41" s="33"/>
      <c r="J41" s="44"/>
    </row>
    <row r="42" spans="1:14" s="1" customFormat="1" ht="12.75" customHeight="1" x14ac:dyDescent="0.2">
      <c r="A42" s="26" t="s">
        <v>271</v>
      </c>
      <c r="B42" s="26" t="s">
        <v>45</v>
      </c>
      <c r="C42" s="30" t="s">
        <v>46</v>
      </c>
      <c r="D42" s="35" t="s">
        <v>47</v>
      </c>
      <c r="E42" s="63">
        <v>0.25</v>
      </c>
      <c r="F42" s="45">
        <v>6</v>
      </c>
      <c r="G42" s="35">
        <v>0.75</v>
      </c>
      <c r="H42" s="40">
        <v>0.3</v>
      </c>
      <c r="I42" s="38" t="s">
        <v>272</v>
      </c>
      <c r="J42" s="34">
        <f>IFERROR(_xlfn.XLOOKUP(I42,Index!$A:$A,Index!$B:$B),"")</f>
        <v>91.45</v>
      </c>
    </row>
    <row r="43" spans="1:14" s="55" customFormat="1" ht="14.25" x14ac:dyDescent="0.2">
      <c r="A43" s="26"/>
      <c r="B43" s="26"/>
      <c r="C43" s="30"/>
      <c r="D43" s="35" t="s">
        <v>47</v>
      </c>
      <c r="E43" s="63">
        <v>0.375</v>
      </c>
      <c r="F43" s="45">
        <v>10</v>
      </c>
      <c r="G43" s="35">
        <v>0.75</v>
      </c>
      <c r="H43" s="40">
        <v>0.3</v>
      </c>
      <c r="I43" s="38" t="s">
        <v>273</v>
      </c>
      <c r="J43" s="34">
        <f>IFERROR(_xlfn.XLOOKUP(I43,Index!$A:$A,Index!$B:$B),"")</f>
        <v>91.45</v>
      </c>
      <c r="K43" s="1"/>
      <c r="L43" s="1"/>
      <c r="M43" s="1"/>
      <c r="N43" s="1"/>
    </row>
    <row r="44" spans="1:14" s="55" customFormat="1" ht="14.25" x14ac:dyDescent="0.2">
      <c r="A44" s="26"/>
      <c r="B44" s="26"/>
      <c r="C44" s="30"/>
      <c r="D44" s="35" t="s">
        <v>47</v>
      </c>
      <c r="E44" s="63">
        <v>0.5</v>
      </c>
      <c r="F44" s="45">
        <v>15</v>
      </c>
      <c r="G44" s="35">
        <v>0.75</v>
      </c>
      <c r="H44" s="40">
        <v>0.3</v>
      </c>
      <c r="I44" s="38" t="s">
        <v>274</v>
      </c>
      <c r="J44" s="34">
        <f>IFERROR(_xlfn.XLOOKUP(I44,Index!$A:$A,Index!$B:$B),"")</f>
        <v>91.45</v>
      </c>
      <c r="K44" s="1"/>
      <c r="L44" s="1"/>
      <c r="M44" s="1"/>
      <c r="N44" s="1"/>
    </row>
    <row r="45" spans="1:14" s="1" customFormat="1" ht="12.75" customHeight="1" x14ac:dyDescent="0.2">
      <c r="A45" s="26"/>
      <c r="B45" s="26"/>
      <c r="C45" s="30"/>
      <c r="D45" s="35" t="s">
        <v>47</v>
      </c>
      <c r="E45" s="63">
        <v>0.75</v>
      </c>
      <c r="F45" s="45">
        <v>20</v>
      </c>
      <c r="G45" s="35">
        <v>1.38</v>
      </c>
      <c r="H45" s="40">
        <v>0.6</v>
      </c>
      <c r="I45" s="38" t="s">
        <v>275</v>
      </c>
      <c r="J45" s="34">
        <f>IFERROR(_xlfn.XLOOKUP(I45,Index!$A:$A,Index!$B:$B),"")</f>
        <v>111.74</v>
      </c>
    </row>
    <row r="46" spans="1:14" s="1" customFormat="1" ht="12.75" customHeight="1" x14ac:dyDescent="0.2">
      <c r="A46" s="26"/>
      <c r="B46" s="26"/>
      <c r="C46" s="30"/>
      <c r="D46" s="35" t="s">
        <v>47</v>
      </c>
      <c r="E46" s="63">
        <v>1</v>
      </c>
      <c r="F46" s="45">
        <v>25</v>
      </c>
      <c r="G46" s="35">
        <v>2.13</v>
      </c>
      <c r="H46" s="40">
        <v>1</v>
      </c>
      <c r="I46" s="38" t="s">
        <v>276</v>
      </c>
      <c r="J46" s="34">
        <f>IFERROR(_xlfn.XLOOKUP(I46,Index!$A:$A,Index!$B:$B),"")</f>
        <v>165.31</v>
      </c>
    </row>
    <row r="47" spans="1:14" s="1" customFormat="1" ht="12.75" customHeight="1" x14ac:dyDescent="0.2">
      <c r="A47" s="26"/>
      <c r="B47" s="26"/>
      <c r="C47" s="30"/>
      <c r="D47" s="35" t="s">
        <v>47</v>
      </c>
      <c r="E47" s="63">
        <v>1.25</v>
      </c>
      <c r="F47" s="45">
        <v>32</v>
      </c>
      <c r="G47" s="35">
        <v>3.13</v>
      </c>
      <c r="H47" s="40">
        <v>1.4</v>
      </c>
      <c r="I47" s="38" t="s">
        <v>277</v>
      </c>
      <c r="J47" s="34">
        <f>IFERROR(_xlfn.XLOOKUP(I47,Index!$A:$A,Index!$B:$B),"")</f>
        <v>262.18</v>
      </c>
    </row>
    <row r="48" spans="1:14" s="1" customFormat="1" ht="12.75" customHeight="1" x14ac:dyDescent="0.2">
      <c r="A48" s="26"/>
      <c r="B48" s="26"/>
      <c r="C48" s="30"/>
      <c r="D48" s="35" t="s">
        <v>47</v>
      </c>
      <c r="E48" s="63">
        <v>1.5</v>
      </c>
      <c r="F48" s="45">
        <v>40</v>
      </c>
      <c r="G48" s="35">
        <v>4.5</v>
      </c>
      <c r="H48" s="40">
        <v>2</v>
      </c>
      <c r="I48" s="38" t="s">
        <v>278</v>
      </c>
      <c r="J48" s="34">
        <f>IFERROR(_xlfn.XLOOKUP(I48,Index!$A:$A,Index!$B:$B),"")</f>
        <v>354.05</v>
      </c>
    </row>
    <row r="49" spans="1:14" s="1" customFormat="1" ht="12.75" customHeight="1" x14ac:dyDescent="0.2">
      <c r="A49" s="26"/>
      <c r="B49" s="26"/>
      <c r="C49" s="30"/>
      <c r="D49" s="35" t="s">
        <v>47</v>
      </c>
      <c r="E49" s="63">
        <v>2</v>
      </c>
      <c r="F49" s="45">
        <v>50</v>
      </c>
      <c r="G49" s="35">
        <v>7</v>
      </c>
      <c r="H49" s="40">
        <v>3.2</v>
      </c>
      <c r="I49" s="38" t="s">
        <v>279</v>
      </c>
      <c r="J49" s="34">
        <f>IFERROR(_xlfn.XLOOKUP(I49,Index!$A:$A,Index!$B:$B),"")</f>
        <v>463.11</v>
      </c>
    </row>
    <row r="50" spans="1:14" s="1" customFormat="1" ht="12.75" customHeight="1" x14ac:dyDescent="0.2">
      <c r="A50" s="26"/>
      <c r="B50" s="26"/>
      <c r="C50" s="30"/>
      <c r="D50" s="35" t="s">
        <v>264</v>
      </c>
      <c r="E50" s="63">
        <v>2.5</v>
      </c>
      <c r="F50" s="45">
        <v>65</v>
      </c>
      <c r="G50" s="35">
        <v>16</v>
      </c>
      <c r="H50" s="40">
        <v>7.3</v>
      </c>
      <c r="I50" s="38" t="s">
        <v>280</v>
      </c>
      <c r="J50" s="34">
        <f>IFERROR(_xlfn.XLOOKUP(I50,Index!$A:$A,Index!$B:$B),"")</f>
        <v>1392.01</v>
      </c>
      <c r="K50" s="126"/>
    </row>
    <row r="51" spans="1:14" s="1" customFormat="1" ht="12.75" customHeight="1" x14ac:dyDescent="0.2">
      <c r="A51" s="27"/>
      <c r="B51" s="27"/>
      <c r="C51" s="31"/>
      <c r="D51" s="35" t="s">
        <v>264</v>
      </c>
      <c r="E51" s="63">
        <v>3</v>
      </c>
      <c r="F51" s="45">
        <v>80</v>
      </c>
      <c r="G51" s="35">
        <v>34</v>
      </c>
      <c r="H51" s="40">
        <v>15.4</v>
      </c>
      <c r="I51" s="38" t="s">
        <v>281</v>
      </c>
      <c r="J51" s="34">
        <f>IFERROR(_xlfn.XLOOKUP(I51,Index!$A:$A,Index!$B:$B),"")</f>
        <v>1461.38</v>
      </c>
      <c r="K51" s="126"/>
    </row>
    <row r="52" spans="1:14" s="1" customFormat="1" ht="12.75" customHeight="1" x14ac:dyDescent="0.2">
      <c r="A52" s="12"/>
      <c r="B52" s="12"/>
      <c r="C52" s="4"/>
      <c r="D52" s="4"/>
      <c r="E52" s="5"/>
      <c r="F52" s="13"/>
      <c r="G52" s="4"/>
      <c r="H52" s="19"/>
      <c r="I52" s="19"/>
      <c r="J52" s="20"/>
      <c r="K52" s="126"/>
    </row>
    <row r="53" spans="1:14" s="1" customFormat="1" ht="12.75" customHeight="1" x14ac:dyDescent="0.2">
      <c r="A53" s="12"/>
      <c r="B53" s="12"/>
      <c r="C53" s="4"/>
      <c r="D53" s="4"/>
      <c r="E53" s="5"/>
      <c r="F53" s="13"/>
      <c r="G53" s="4"/>
      <c r="H53" s="19"/>
      <c r="I53" s="19"/>
      <c r="J53" s="20"/>
    </row>
    <row r="54" spans="1:14" x14ac:dyDescent="0.25">
      <c r="K54" s="1"/>
      <c r="L54" s="1"/>
      <c r="M54" s="1"/>
      <c r="N54" s="1"/>
    </row>
    <row r="55" spans="1:14" s="1" customFormat="1" ht="15.75" x14ac:dyDescent="0.2">
      <c r="A55" s="61" t="s">
        <v>282</v>
      </c>
      <c r="B55" s="61" t="s">
        <v>29</v>
      </c>
      <c r="C55" s="14"/>
      <c r="D55" s="3"/>
      <c r="E55" s="8"/>
      <c r="F55" s="9"/>
      <c r="G55" s="10"/>
      <c r="H55" s="19"/>
      <c r="I55" s="19"/>
      <c r="J55" s="20"/>
    </row>
    <row r="56" spans="1:14" s="1" customFormat="1" ht="15.75" x14ac:dyDescent="0.2">
      <c r="A56" s="48" t="s">
        <v>245</v>
      </c>
      <c r="B56" s="11"/>
      <c r="C56" s="4"/>
      <c r="D56" s="4"/>
      <c r="E56" s="5"/>
      <c r="F56" s="9"/>
      <c r="G56" s="4"/>
      <c r="H56" s="19"/>
      <c r="I56" s="19"/>
      <c r="J56" s="20"/>
    </row>
    <row r="57" spans="1:14" s="1" customFormat="1" ht="12.75" customHeight="1" x14ac:dyDescent="0.2">
      <c r="A57" s="25" t="s">
        <v>31</v>
      </c>
      <c r="B57" s="28" t="s">
        <v>32</v>
      </c>
      <c r="C57" s="29" t="s">
        <v>33</v>
      </c>
      <c r="D57" s="22"/>
      <c r="E57" s="22" t="s">
        <v>34</v>
      </c>
      <c r="F57" s="22"/>
      <c r="G57" s="23" t="s">
        <v>35</v>
      </c>
      <c r="H57" s="23"/>
      <c r="I57" s="42" t="s">
        <v>36</v>
      </c>
      <c r="J57" s="24" t="s">
        <v>37</v>
      </c>
    </row>
    <row r="58" spans="1:14" s="1" customFormat="1" ht="12.75" customHeight="1" x14ac:dyDescent="0.2">
      <c r="A58" s="32"/>
      <c r="B58" s="32"/>
      <c r="C58" s="33" t="s">
        <v>38</v>
      </c>
      <c r="D58" s="33" t="s">
        <v>39</v>
      </c>
      <c r="E58" s="33" t="s">
        <v>40</v>
      </c>
      <c r="F58" s="33" t="s">
        <v>41</v>
      </c>
      <c r="G58" s="33" t="s">
        <v>42</v>
      </c>
      <c r="H58" s="39" t="s">
        <v>43</v>
      </c>
      <c r="I58" s="33"/>
      <c r="J58" s="41"/>
    </row>
    <row r="59" spans="1:14" s="1" customFormat="1" ht="12.75" customHeight="1" x14ac:dyDescent="0.2">
      <c r="A59" s="26" t="s">
        <v>283</v>
      </c>
      <c r="B59" s="26" t="s">
        <v>45</v>
      </c>
      <c r="C59" s="30" t="s">
        <v>46</v>
      </c>
      <c r="D59" s="35" t="s">
        <v>47</v>
      </c>
      <c r="E59" s="63">
        <v>0.375</v>
      </c>
      <c r="F59" s="37">
        <v>10</v>
      </c>
      <c r="G59" s="35">
        <v>1.1299999999999999</v>
      </c>
      <c r="H59" s="40">
        <v>0.5</v>
      </c>
      <c r="I59" s="38" t="s">
        <v>284</v>
      </c>
      <c r="J59" s="34">
        <f>IFERROR(_xlfn.XLOOKUP(I59,Index!$A:$A,Index!$B:$B),"")</f>
        <v>187.65</v>
      </c>
    </row>
    <row r="60" spans="1:14" s="1" customFormat="1" ht="12" x14ac:dyDescent="0.2">
      <c r="A60" s="26"/>
      <c r="B60" s="26"/>
      <c r="C60" s="30"/>
      <c r="D60" s="35" t="s">
        <v>49</v>
      </c>
      <c r="E60" s="63">
        <v>0.375</v>
      </c>
      <c r="F60" s="37">
        <v>10</v>
      </c>
      <c r="G60" s="35">
        <v>1.1299999999999999</v>
      </c>
      <c r="H60" s="40">
        <v>0.5</v>
      </c>
      <c r="I60" s="38" t="s">
        <v>285</v>
      </c>
      <c r="J60" s="34">
        <f>IFERROR(_xlfn.XLOOKUP(I60,Index!$A:$A,Index!$B:$B),"")</f>
        <v>197.31</v>
      </c>
    </row>
    <row r="61" spans="1:14" s="1" customFormat="1" ht="12" x14ac:dyDescent="0.2">
      <c r="A61" s="26"/>
      <c r="B61" s="26"/>
      <c r="C61" s="30"/>
      <c r="D61" s="35" t="s">
        <v>51</v>
      </c>
      <c r="E61" s="63">
        <v>0.375</v>
      </c>
      <c r="F61" s="37">
        <v>10</v>
      </c>
      <c r="G61" s="35">
        <v>1.1299999999999999</v>
      </c>
      <c r="H61" s="40">
        <v>0.5</v>
      </c>
      <c r="I61" s="38" t="s">
        <v>286</v>
      </c>
      <c r="J61" s="34">
        <f>IFERROR(_xlfn.XLOOKUP(I61,Index!$A:$A,Index!$B:$B),"")</f>
        <v>197.31</v>
      </c>
    </row>
    <row r="62" spans="1:14" s="1" customFormat="1" ht="12.75" customHeight="1" x14ac:dyDescent="0.2">
      <c r="A62" s="26"/>
      <c r="B62" s="26"/>
      <c r="C62" s="30"/>
      <c r="D62" s="35" t="s">
        <v>47</v>
      </c>
      <c r="E62" s="63">
        <v>0.5</v>
      </c>
      <c r="F62" s="37">
        <v>15</v>
      </c>
      <c r="G62" s="35">
        <v>1.75</v>
      </c>
      <c r="H62" s="40">
        <v>0.8</v>
      </c>
      <c r="I62" s="38" t="s">
        <v>287</v>
      </c>
      <c r="J62" s="34">
        <f>IFERROR(_xlfn.XLOOKUP(I62,Index!$A:$A,Index!$B:$B),"")</f>
        <v>187.65</v>
      </c>
    </row>
    <row r="63" spans="1:14" s="1" customFormat="1" ht="12.75" customHeight="1" x14ac:dyDescent="0.2">
      <c r="A63" s="26"/>
      <c r="B63" s="26"/>
      <c r="C63" s="30"/>
      <c r="D63" s="35" t="s">
        <v>49</v>
      </c>
      <c r="E63" s="63">
        <v>0.5</v>
      </c>
      <c r="F63" s="37">
        <v>15</v>
      </c>
      <c r="G63" s="35">
        <v>1.75</v>
      </c>
      <c r="H63" s="40">
        <v>0.8</v>
      </c>
      <c r="I63" s="38" t="s">
        <v>288</v>
      </c>
      <c r="J63" s="34">
        <f>IFERROR(_xlfn.XLOOKUP(I63,Index!$A:$A,Index!$B:$B),"")</f>
        <v>197.31</v>
      </c>
    </row>
    <row r="64" spans="1:14" s="1" customFormat="1" ht="12.75" customHeight="1" x14ac:dyDescent="0.2">
      <c r="A64" s="26"/>
      <c r="B64" s="26"/>
      <c r="C64" s="30"/>
      <c r="D64" s="35" t="s">
        <v>51</v>
      </c>
      <c r="E64" s="63">
        <v>0.5</v>
      </c>
      <c r="F64" s="37">
        <v>15</v>
      </c>
      <c r="G64" s="35">
        <v>1.75</v>
      </c>
      <c r="H64" s="40">
        <v>0.8</v>
      </c>
      <c r="I64" s="38" t="s">
        <v>289</v>
      </c>
      <c r="J64" s="34">
        <f>IFERROR(_xlfn.XLOOKUP(I64,Index!$A:$A,Index!$B:$B),"")</f>
        <v>197.31</v>
      </c>
    </row>
    <row r="65" spans="1:10" s="1" customFormat="1" ht="12.75" customHeight="1" x14ac:dyDescent="0.2">
      <c r="A65" s="26"/>
      <c r="B65" s="26"/>
      <c r="C65" s="30"/>
      <c r="D65" s="35" t="s">
        <v>47</v>
      </c>
      <c r="E65" s="63">
        <v>0.75</v>
      </c>
      <c r="F65" s="37">
        <v>20</v>
      </c>
      <c r="G65" s="35">
        <v>2.75</v>
      </c>
      <c r="H65" s="40">
        <v>1.2</v>
      </c>
      <c r="I65" s="38" t="s">
        <v>290</v>
      </c>
      <c r="J65" s="34">
        <f>IFERROR(_xlfn.XLOOKUP(I65,Index!$A:$A,Index!$B:$B),"")</f>
        <v>272.69</v>
      </c>
    </row>
    <row r="66" spans="1:10" s="1" customFormat="1" ht="12.75" customHeight="1" x14ac:dyDescent="0.2">
      <c r="A66" s="26"/>
      <c r="B66" s="26"/>
      <c r="C66" s="30"/>
      <c r="D66" s="35" t="s">
        <v>49</v>
      </c>
      <c r="E66" s="63">
        <v>0.75</v>
      </c>
      <c r="F66" s="37">
        <v>20</v>
      </c>
      <c r="G66" s="35">
        <v>2.75</v>
      </c>
      <c r="H66" s="40">
        <v>1.2</v>
      </c>
      <c r="I66" s="38" t="s">
        <v>291</v>
      </c>
      <c r="J66" s="34">
        <f>IFERROR(_xlfn.XLOOKUP(I66,Index!$A:$A,Index!$B:$B),"")</f>
        <v>285.85000000000002</v>
      </c>
    </row>
    <row r="67" spans="1:10" s="1" customFormat="1" ht="12.75" customHeight="1" x14ac:dyDescent="0.2">
      <c r="A67" s="26"/>
      <c r="B67" s="26"/>
      <c r="C67" s="30"/>
      <c r="D67" s="35" t="s">
        <v>51</v>
      </c>
      <c r="E67" s="63">
        <v>0.75</v>
      </c>
      <c r="F67" s="37">
        <v>20</v>
      </c>
      <c r="G67" s="35">
        <v>2.75</v>
      </c>
      <c r="H67" s="40">
        <v>1.2</v>
      </c>
      <c r="I67" s="38" t="s">
        <v>292</v>
      </c>
      <c r="J67" s="34">
        <f>IFERROR(_xlfn.XLOOKUP(I67,Index!$A:$A,Index!$B:$B),"")</f>
        <v>285.85000000000002</v>
      </c>
    </row>
    <row r="68" spans="1:10" s="1" customFormat="1" ht="12.75" customHeight="1" x14ac:dyDescent="0.2">
      <c r="A68" s="26"/>
      <c r="B68" s="26"/>
      <c r="C68" s="30"/>
      <c r="D68" s="35" t="s">
        <v>47</v>
      </c>
      <c r="E68" s="36">
        <v>1</v>
      </c>
      <c r="F68" s="37">
        <v>25</v>
      </c>
      <c r="G68" s="35">
        <v>4.5</v>
      </c>
      <c r="H68" s="40">
        <v>2</v>
      </c>
      <c r="I68" s="38" t="s">
        <v>293</v>
      </c>
      <c r="J68" s="34">
        <f>IFERROR(_xlfn.XLOOKUP(I68,Index!$A:$A,Index!$B:$B),"")</f>
        <v>375.29</v>
      </c>
    </row>
    <row r="69" spans="1:10" s="1" customFormat="1" ht="12.75" customHeight="1" x14ac:dyDescent="0.2">
      <c r="A69" s="26"/>
      <c r="B69" s="26"/>
      <c r="C69" s="30"/>
      <c r="D69" s="35" t="s">
        <v>49</v>
      </c>
      <c r="E69" s="36">
        <v>1</v>
      </c>
      <c r="F69" s="37">
        <v>25</v>
      </c>
      <c r="G69" s="35">
        <v>4.5</v>
      </c>
      <c r="H69" s="40">
        <v>2</v>
      </c>
      <c r="I69" s="38" t="s">
        <v>294</v>
      </c>
      <c r="J69" s="34">
        <f>IFERROR(_xlfn.XLOOKUP(I69,Index!$A:$A,Index!$B:$B),"")</f>
        <v>393.69</v>
      </c>
    </row>
    <row r="70" spans="1:10" s="1" customFormat="1" ht="12.75" customHeight="1" x14ac:dyDescent="0.2">
      <c r="A70" s="26"/>
      <c r="B70" s="26"/>
      <c r="C70" s="30"/>
      <c r="D70" s="35" t="s">
        <v>51</v>
      </c>
      <c r="E70" s="36">
        <v>1</v>
      </c>
      <c r="F70" s="37">
        <v>25</v>
      </c>
      <c r="G70" s="35">
        <v>4.5</v>
      </c>
      <c r="H70" s="40">
        <v>2</v>
      </c>
      <c r="I70" s="38" t="s">
        <v>295</v>
      </c>
      <c r="J70" s="34">
        <f>IFERROR(_xlfn.XLOOKUP(I70,Index!$A:$A,Index!$B:$B),"")</f>
        <v>393.69</v>
      </c>
    </row>
    <row r="71" spans="1:10" s="1" customFormat="1" ht="12.75" customHeight="1" x14ac:dyDescent="0.2">
      <c r="A71" s="26"/>
      <c r="B71" s="26"/>
      <c r="C71" s="30"/>
      <c r="D71" s="35" t="s">
        <v>47</v>
      </c>
      <c r="E71" s="63">
        <v>1.25</v>
      </c>
      <c r="F71" s="37">
        <v>32</v>
      </c>
      <c r="G71" s="35">
        <v>6</v>
      </c>
      <c r="H71" s="40">
        <v>2.7</v>
      </c>
      <c r="I71" s="38" t="s">
        <v>296</v>
      </c>
      <c r="J71" s="34">
        <f>IFERROR(_xlfn.XLOOKUP(I71,Index!$A:$A,Index!$B:$B),"")</f>
        <v>576.96</v>
      </c>
    </row>
    <row r="72" spans="1:10" s="1" customFormat="1" ht="12.75" customHeight="1" x14ac:dyDescent="0.2">
      <c r="A72" s="26"/>
      <c r="B72" s="26"/>
      <c r="C72" s="30"/>
      <c r="D72" s="35" t="s">
        <v>49</v>
      </c>
      <c r="E72" s="63">
        <v>1.25</v>
      </c>
      <c r="F72" s="37">
        <v>32</v>
      </c>
      <c r="G72" s="35">
        <v>6</v>
      </c>
      <c r="H72" s="40">
        <v>2.7</v>
      </c>
      <c r="I72" s="38" t="s">
        <v>297</v>
      </c>
      <c r="J72" s="34">
        <f>IFERROR(_xlfn.XLOOKUP(I72,Index!$A:$A,Index!$B:$B),"")</f>
        <v>605.91</v>
      </c>
    </row>
    <row r="73" spans="1:10" s="1" customFormat="1" ht="12.75" customHeight="1" x14ac:dyDescent="0.2">
      <c r="A73" s="26"/>
      <c r="B73" s="26"/>
      <c r="C73" s="30"/>
      <c r="D73" s="35" t="s">
        <v>51</v>
      </c>
      <c r="E73" s="63">
        <v>1.25</v>
      </c>
      <c r="F73" s="37">
        <v>32</v>
      </c>
      <c r="G73" s="35">
        <v>6</v>
      </c>
      <c r="H73" s="40">
        <v>2.7</v>
      </c>
      <c r="I73" s="38" t="s">
        <v>3076</v>
      </c>
      <c r="J73" s="34">
        <f>J72</f>
        <v>605.91</v>
      </c>
    </row>
    <row r="74" spans="1:10" s="1" customFormat="1" ht="12.75" customHeight="1" x14ac:dyDescent="0.2">
      <c r="A74" s="26"/>
      <c r="B74" s="26"/>
      <c r="C74" s="30"/>
      <c r="D74" s="35" t="s">
        <v>47</v>
      </c>
      <c r="E74" s="63">
        <v>1.5</v>
      </c>
      <c r="F74" s="37">
        <v>40</v>
      </c>
      <c r="G74" s="35">
        <v>8</v>
      </c>
      <c r="H74" s="40">
        <v>3.6</v>
      </c>
      <c r="I74" s="38" t="s">
        <v>298</v>
      </c>
      <c r="J74" s="34">
        <f>IFERROR(_xlfn.XLOOKUP(I74,Index!$A:$A,Index!$B:$B),"")</f>
        <v>747.06</v>
      </c>
    </row>
    <row r="75" spans="1:10" s="1" customFormat="1" ht="12.75" customHeight="1" x14ac:dyDescent="0.2">
      <c r="A75" s="26"/>
      <c r="B75" s="26"/>
      <c r="C75" s="30"/>
      <c r="D75" s="35" t="s">
        <v>49</v>
      </c>
      <c r="E75" s="63">
        <v>1.5</v>
      </c>
      <c r="F75" s="37">
        <v>40</v>
      </c>
      <c r="G75" s="35">
        <v>8</v>
      </c>
      <c r="H75" s="40">
        <v>3.6</v>
      </c>
      <c r="I75" s="38" t="s">
        <v>3076</v>
      </c>
      <c r="J75" s="34">
        <f>J76</f>
        <v>783.91</v>
      </c>
    </row>
    <row r="76" spans="1:10" s="1" customFormat="1" ht="12.75" customHeight="1" x14ac:dyDescent="0.2">
      <c r="A76" s="26"/>
      <c r="B76" s="26"/>
      <c r="C76" s="30"/>
      <c r="D76" s="35" t="s">
        <v>51</v>
      </c>
      <c r="E76" s="63">
        <v>1.5</v>
      </c>
      <c r="F76" s="37">
        <v>40</v>
      </c>
      <c r="G76" s="35">
        <v>8</v>
      </c>
      <c r="H76" s="40">
        <v>3.6</v>
      </c>
      <c r="I76" s="38" t="s">
        <v>299</v>
      </c>
      <c r="J76" s="34">
        <f>IFERROR(_xlfn.XLOOKUP(I76,Index!$A:$A,Index!$B:$B),"")</f>
        <v>783.91</v>
      </c>
    </row>
    <row r="77" spans="1:10" s="1" customFormat="1" ht="12.75" customHeight="1" x14ac:dyDescent="0.2">
      <c r="A77" s="26"/>
      <c r="B77" s="26"/>
      <c r="C77" s="30"/>
      <c r="D77" s="35" t="s">
        <v>47</v>
      </c>
      <c r="E77" s="36">
        <v>2</v>
      </c>
      <c r="F77" s="37">
        <v>50</v>
      </c>
      <c r="G77" s="35">
        <v>16</v>
      </c>
      <c r="H77" s="40">
        <v>7.3</v>
      </c>
      <c r="I77" s="38" t="s">
        <v>300</v>
      </c>
      <c r="J77" s="34">
        <f>IFERROR(_xlfn.XLOOKUP(I77,Index!$A:$A,Index!$B:$B),"")</f>
        <v>1190.74</v>
      </c>
    </row>
    <row r="78" spans="1:10" s="1" customFormat="1" ht="12.75" customHeight="1" x14ac:dyDescent="0.2">
      <c r="A78" s="26"/>
      <c r="B78" s="26"/>
      <c r="C78" s="30"/>
      <c r="D78" s="35" t="s">
        <v>49</v>
      </c>
      <c r="E78" s="36">
        <v>2</v>
      </c>
      <c r="F78" s="37">
        <v>50</v>
      </c>
      <c r="G78" s="35">
        <v>16</v>
      </c>
      <c r="H78" s="40">
        <v>7.3</v>
      </c>
      <c r="I78" s="38" t="s">
        <v>301</v>
      </c>
      <c r="J78" s="34">
        <f>IFERROR(_xlfn.XLOOKUP(I78,Index!$A:$A,Index!$B:$B),"")</f>
        <v>1250.3699999999999</v>
      </c>
    </row>
    <row r="79" spans="1:10" s="1" customFormat="1" ht="12.75" customHeight="1" x14ac:dyDescent="0.2">
      <c r="A79" s="26"/>
      <c r="B79" s="26"/>
      <c r="C79" s="26"/>
      <c r="D79" s="35" t="s">
        <v>51</v>
      </c>
      <c r="E79" s="36">
        <v>2</v>
      </c>
      <c r="F79" s="37">
        <v>50</v>
      </c>
      <c r="G79" s="35">
        <v>16</v>
      </c>
      <c r="H79" s="40">
        <v>7.3</v>
      </c>
      <c r="I79" s="38" t="s">
        <v>302</v>
      </c>
      <c r="J79" s="34">
        <f>IFERROR(_xlfn.XLOOKUP(I79,Index!$A:$A,Index!$B:$B),"")</f>
        <v>1250.3699999999999</v>
      </c>
    </row>
    <row r="80" spans="1:10" s="1" customFormat="1" ht="12.75" customHeight="1" x14ac:dyDescent="0.2">
      <c r="A80" s="26"/>
      <c r="B80" s="26"/>
      <c r="C80" s="26"/>
      <c r="D80" s="35" t="s">
        <v>264</v>
      </c>
      <c r="E80" s="63">
        <v>2.5</v>
      </c>
      <c r="F80" s="37">
        <v>65</v>
      </c>
      <c r="G80" s="35">
        <v>34</v>
      </c>
      <c r="H80" s="40">
        <v>15.4</v>
      </c>
      <c r="I80" s="38" t="s">
        <v>303</v>
      </c>
      <c r="J80" s="34">
        <f>IFERROR(_xlfn.XLOOKUP(I80,Index!$A:$A,Index!$B:$B),"")</f>
        <v>1750.58</v>
      </c>
    </row>
    <row r="81" spans="1:14" s="1" customFormat="1" ht="12.75" customHeight="1" x14ac:dyDescent="0.2">
      <c r="A81" s="26"/>
      <c r="B81" s="26"/>
      <c r="C81" s="26"/>
      <c r="D81" s="35" t="s">
        <v>49</v>
      </c>
      <c r="E81" s="63">
        <v>2.5</v>
      </c>
      <c r="F81" s="37">
        <v>65</v>
      </c>
      <c r="G81" s="35">
        <v>34</v>
      </c>
      <c r="H81" s="40">
        <v>15.4</v>
      </c>
      <c r="I81" s="38" t="s">
        <v>304</v>
      </c>
      <c r="J81" s="34">
        <f>IFERROR(_xlfn.XLOOKUP(I81,Index!$A:$A,Index!$B:$B),"")</f>
        <v>2865.5</v>
      </c>
    </row>
    <row r="82" spans="1:14" s="1" customFormat="1" ht="12.75" customHeight="1" x14ac:dyDescent="0.2">
      <c r="A82" s="26"/>
      <c r="B82" s="26"/>
      <c r="C82" s="26"/>
      <c r="D82" s="35" t="s">
        <v>51</v>
      </c>
      <c r="E82" s="63">
        <v>2.5</v>
      </c>
      <c r="F82" s="37">
        <v>65</v>
      </c>
      <c r="G82" s="35">
        <v>34</v>
      </c>
      <c r="H82" s="40">
        <v>15.4</v>
      </c>
      <c r="I82" s="38" t="s">
        <v>3076</v>
      </c>
      <c r="J82" s="34">
        <f>J81</f>
        <v>2865.5</v>
      </c>
    </row>
    <row r="83" spans="1:14" s="1" customFormat="1" ht="12.75" customHeight="1" x14ac:dyDescent="0.2">
      <c r="A83" s="26"/>
      <c r="B83" s="26"/>
      <c r="C83" s="26"/>
      <c r="D83" s="35" t="s">
        <v>264</v>
      </c>
      <c r="E83" s="36">
        <v>3</v>
      </c>
      <c r="F83" s="37">
        <v>80</v>
      </c>
      <c r="G83" s="35">
        <v>34</v>
      </c>
      <c r="H83" s="40">
        <v>15.4</v>
      </c>
      <c r="I83" s="38" t="s">
        <v>305</v>
      </c>
      <c r="J83" s="34">
        <f>IFERROR(_xlfn.XLOOKUP(I83,Index!$A:$A,Index!$B:$B),"")</f>
        <v>4808.57</v>
      </c>
    </row>
    <row r="84" spans="1:14" s="1" customFormat="1" ht="12.75" customHeight="1" x14ac:dyDescent="0.2">
      <c r="A84" s="26"/>
      <c r="B84" s="26"/>
      <c r="C84" s="26"/>
      <c r="D84" s="35" t="s">
        <v>49</v>
      </c>
      <c r="E84" s="36">
        <v>3</v>
      </c>
      <c r="F84" s="37">
        <v>80</v>
      </c>
      <c r="G84" s="35">
        <v>34</v>
      </c>
      <c r="H84" s="40">
        <v>15.4</v>
      </c>
      <c r="I84" s="38" t="s">
        <v>306</v>
      </c>
      <c r="J84" s="34">
        <f>IFERROR(_xlfn.XLOOKUP(I84,Index!$A:$A,Index!$B:$B),"")</f>
        <v>5047.0600000000004</v>
      </c>
    </row>
    <row r="85" spans="1:14" s="1" customFormat="1" ht="12.75" customHeight="1" x14ac:dyDescent="0.2">
      <c r="A85" s="27"/>
      <c r="B85" s="27"/>
      <c r="C85" s="27"/>
      <c r="D85" s="35" t="s">
        <v>51</v>
      </c>
      <c r="E85" s="36">
        <v>3</v>
      </c>
      <c r="F85" s="37">
        <v>80</v>
      </c>
      <c r="G85" s="35">
        <v>34</v>
      </c>
      <c r="H85" s="40">
        <v>15.4</v>
      </c>
      <c r="I85" s="38" t="s">
        <v>307</v>
      </c>
      <c r="J85" s="34">
        <f>IFERROR(_xlfn.XLOOKUP(I85,Index!$A:$A,Index!$B:$B),"")</f>
        <v>5047.0600000000004</v>
      </c>
    </row>
    <row r="86" spans="1:14" s="1" customFormat="1" ht="12.75" customHeight="1" x14ac:dyDescent="0.2">
      <c r="A86" s="12"/>
      <c r="B86" s="12"/>
      <c r="C86" s="4"/>
      <c r="D86" s="4"/>
      <c r="E86" s="5"/>
      <c r="F86" s="21"/>
      <c r="G86" s="4"/>
      <c r="H86" s="19"/>
      <c r="I86" s="19"/>
      <c r="J86" s="20"/>
    </row>
    <row r="87" spans="1:14" s="1" customFormat="1" ht="12.75" customHeight="1" x14ac:dyDescent="0.2">
      <c r="A87" s="12"/>
      <c r="B87" s="12"/>
      <c r="C87" s="4"/>
      <c r="D87" s="4"/>
      <c r="E87" s="5"/>
      <c r="F87" s="13"/>
      <c r="G87" s="4"/>
      <c r="H87" s="19"/>
      <c r="I87" s="19"/>
      <c r="J87" s="20"/>
    </row>
    <row r="88" spans="1:14" s="210" customFormat="1" ht="15.75" x14ac:dyDescent="0.2">
      <c r="A88" s="184" t="s">
        <v>3079</v>
      </c>
      <c r="B88" s="65" t="s">
        <v>29</v>
      </c>
      <c r="C88" s="211"/>
      <c r="D88" s="204"/>
      <c r="E88" s="205"/>
      <c r="F88" s="206"/>
      <c r="G88" s="207"/>
      <c r="H88" s="208"/>
      <c r="I88" s="208"/>
      <c r="J88" s="209"/>
    </row>
    <row r="89" spans="1:14" s="1" customFormat="1" ht="15.75" x14ac:dyDescent="0.2">
      <c r="A89" s="48" t="s">
        <v>270</v>
      </c>
      <c r="B89" s="57"/>
      <c r="C89" s="58"/>
      <c r="D89" s="58"/>
      <c r="E89" s="59"/>
      <c r="F89" s="51"/>
      <c r="G89" s="58"/>
      <c r="H89" s="53"/>
      <c r="I89" s="53"/>
      <c r="J89" s="54"/>
    </row>
    <row r="90" spans="1:14" s="1" customFormat="1" ht="12.75" customHeight="1" x14ac:dyDescent="0.2">
      <c r="A90" s="25" t="s">
        <v>31</v>
      </c>
      <c r="B90" s="28" t="s">
        <v>32</v>
      </c>
      <c r="C90" s="276" t="s">
        <v>33</v>
      </c>
      <c r="D90" s="277"/>
      <c r="E90" s="278" t="s">
        <v>34</v>
      </c>
      <c r="F90" s="279"/>
      <c r="G90" s="278" t="s">
        <v>35</v>
      </c>
      <c r="H90" s="279"/>
      <c r="I90" s="42" t="s">
        <v>36</v>
      </c>
      <c r="J90" s="43" t="s">
        <v>37</v>
      </c>
    </row>
    <row r="91" spans="1:14" s="1" customFormat="1" ht="12.75" customHeight="1" x14ac:dyDescent="0.2">
      <c r="A91" s="32"/>
      <c r="B91" s="32"/>
      <c r="C91" s="33" t="s">
        <v>38</v>
      </c>
      <c r="D91" s="33" t="s">
        <v>39</v>
      </c>
      <c r="E91" s="33" t="s">
        <v>40</v>
      </c>
      <c r="F91" s="33" t="s">
        <v>41</v>
      </c>
      <c r="G91" s="33" t="s">
        <v>42</v>
      </c>
      <c r="H91" s="33" t="s">
        <v>43</v>
      </c>
      <c r="I91" s="33"/>
      <c r="J91" s="44"/>
    </row>
    <row r="92" spans="1:14" s="1" customFormat="1" ht="12.75" customHeight="1" x14ac:dyDescent="0.2">
      <c r="A92" s="26" t="s">
        <v>308</v>
      </c>
      <c r="B92" s="26" t="s">
        <v>45</v>
      </c>
      <c r="C92" s="30" t="s">
        <v>46</v>
      </c>
      <c r="D92" s="35" t="s">
        <v>47</v>
      </c>
      <c r="E92" s="63">
        <v>0.375</v>
      </c>
      <c r="F92" s="45">
        <v>10</v>
      </c>
      <c r="G92" s="35">
        <v>1.1299999999999999</v>
      </c>
      <c r="H92" s="40">
        <v>0.5</v>
      </c>
      <c r="I92" s="38" t="s">
        <v>309</v>
      </c>
      <c r="J92" s="34">
        <f>IFERROR(_xlfn.XLOOKUP(I92,Index!$A:$A,Index!$B:$B),"")</f>
        <v>120.29</v>
      </c>
    </row>
    <row r="93" spans="1:14" s="55" customFormat="1" ht="14.25" x14ac:dyDescent="0.2">
      <c r="A93" s="26"/>
      <c r="B93" s="26"/>
      <c r="C93" s="30"/>
      <c r="D93" s="35" t="s">
        <v>47</v>
      </c>
      <c r="E93" s="63">
        <v>0.5</v>
      </c>
      <c r="F93" s="45">
        <v>15</v>
      </c>
      <c r="G93" s="35">
        <v>1.1299999999999999</v>
      </c>
      <c r="H93" s="40">
        <v>0.5</v>
      </c>
      <c r="I93" s="38" t="s">
        <v>310</v>
      </c>
      <c r="J93" s="34">
        <f>IFERROR(_xlfn.XLOOKUP(I93,Index!$A:$A,Index!$B:$B),"")</f>
        <v>120.29</v>
      </c>
      <c r="K93" s="1"/>
      <c r="L93" s="1"/>
      <c r="M93" s="1"/>
      <c r="N93" s="1"/>
    </row>
    <row r="94" spans="1:14" s="55" customFormat="1" ht="14.25" x14ac:dyDescent="0.2">
      <c r="A94" s="26"/>
      <c r="B94" s="26"/>
      <c r="C94" s="30"/>
      <c r="D94" s="35" t="s">
        <v>47</v>
      </c>
      <c r="E94" s="63">
        <v>0.75</v>
      </c>
      <c r="F94" s="45">
        <v>20</v>
      </c>
      <c r="G94" s="35">
        <v>1.75</v>
      </c>
      <c r="H94" s="40">
        <v>0.8</v>
      </c>
      <c r="I94" s="38" t="s">
        <v>311</v>
      </c>
      <c r="J94" s="34">
        <f>IFERROR(_xlfn.XLOOKUP(I94,Index!$A:$A,Index!$B:$B),"")</f>
        <v>174.79</v>
      </c>
      <c r="K94" s="1"/>
      <c r="L94" s="1"/>
      <c r="M94" s="1"/>
      <c r="N94" s="1"/>
    </row>
    <row r="95" spans="1:14" s="1" customFormat="1" ht="12.75" customHeight="1" x14ac:dyDescent="0.2">
      <c r="A95" s="26"/>
      <c r="B95" s="26"/>
      <c r="C95" s="30"/>
      <c r="D95" s="35" t="s">
        <v>47</v>
      </c>
      <c r="E95" s="63">
        <v>1</v>
      </c>
      <c r="F95" s="45">
        <v>25</v>
      </c>
      <c r="G95" s="35">
        <v>2.75</v>
      </c>
      <c r="H95" s="40">
        <v>1.2</v>
      </c>
      <c r="I95" s="38" t="s">
        <v>312</v>
      </c>
      <c r="J95" s="34">
        <f>IFERROR(_xlfn.XLOOKUP(I95,Index!$A:$A,Index!$B:$B),"")</f>
        <v>241.45</v>
      </c>
    </row>
    <row r="96" spans="1:14" s="1" customFormat="1" ht="12.75" customHeight="1" x14ac:dyDescent="0.2">
      <c r="A96" s="26"/>
      <c r="B96" s="26"/>
      <c r="C96" s="30"/>
      <c r="D96" s="35" t="s">
        <v>47</v>
      </c>
      <c r="E96" s="63">
        <v>1.25</v>
      </c>
      <c r="F96" s="45">
        <v>32</v>
      </c>
      <c r="G96" s="35">
        <v>4.5</v>
      </c>
      <c r="H96" s="40">
        <v>2</v>
      </c>
      <c r="I96" s="38" t="s">
        <v>313</v>
      </c>
      <c r="J96" s="34">
        <f>IFERROR(_xlfn.XLOOKUP(I96,Index!$A:$A,Index!$B:$B),"")</f>
        <v>370.31</v>
      </c>
    </row>
    <row r="97" spans="1:10" s="1" customFormat="1" ht="12.75" customHeight="1" x14ac:dyDescent="0.2">
      <c r="A97" s="26"/>
      <c r="B97" s="26"/>
      <c r="C97" s="30"/>
      <c r="D97" s="35" t="s">
        <v>47</v>
      </c>
      <c r="E97" s="63">
        <v>1.5</v>
      </c>
      <c r="F97" s="45">
        <v>40</v>
      </c>
      <c r="G97" s="35">
        <v>6</v>
      </c>
      <c r="H97" s="40">
        <v>2.7</v>
      </c>
      <c r="I97" s="38" t="s">
        <v>314</v>
      </c>
      <c r="J97" s="34">
        <f>IFERROR(_xlfn.XLOOKUP(I97,Index!$A:$A,Index!$B:$B),"")</f>
        <v>480.23</v>
      </c>
    </row>
    <row r="98" spans="1:10" s="1" customFormat="1" ht="12.75" customHeight="1" x14ac:dyDescent="0.2">
      <c r="A98" s="26"/>
      <c r="B98" s="26"/>
      <c r="C98" s="30"/>
      <c r="D98" s="35" t="s">
        <v>47</v>
      </c>
      <c r="E98" s="63">
        <v>2</v>
      </c>
      <c r="F98" s="45">
        <v>50</v>
      </c>
      <c r="G98" s="35">
        <v>8</v>
      </c>
      <c r="H98" s="40">
        <v>3.6</v>
      </c>
      <c r="I98" s="38" t="s">
        <v>315</v>
      </c>
      <c r="J98" s="34">
        <f>IFERROR(_xlfn.XLOOKUP(I98,Index!$A:$A,Index!$B:$B),"")</f>
        <v>764.93</v>
      </c>
    </row>
    <row r="99" spans="1:10" s="1" customFormat="1" ht="12.75" customHeight="1" x14ac:dyDescent="0.2">
      <c r="A99" s="26"/>
      <c r="B99" s="26"/>
      <c r="C99" s="30"/>
      <c r="D99" s="35" t="s">
        <v>264</v>
      </c>
      <c r="E99" s="63">
        <v>2.5</v>
      </c>
      <c r="F99" s="45">
        <v>65</v>
      </c>
      <c r="G99" s="35">
        <v>16</v>
      </c>
      <c r="H99" s="40">
        <v>7.3</v>
      </c>
      <c r="I99" s="38" t="s">
        <v>303</v>
      </c>
      <c r="J99" s="34">
        <f>IFERROR(_xlfn.XLOOKUP(I99,Index!$A:$A,Index!$B:$B),"")</f>
        <v>1750.58</v>
      </c>
    </row>
    <row r="100" spans="1:10" s="1" customFormat="1" ht="12.75" customHeight="1" x14ac:dyDescent="0.2">
      <c r="A100" s="27"/>
      <c r="B100" s="27"/>
      <c r="C100" s="31"/>
      <c r="D100" s="35" t="s">
        <v>264</v>
      </c>
      <c r="E100" s="63">
        <v>3</v>
      </c>
      <c r="F100" s="45">
        <v>80</v>
      </c>
      <c r="G100" s="35">
        <v>34</v>
      </c>
      <c r="H100" s="40">
        <v>15.4</v>
      </c>
      <c r="I100" s="38" t="s">
        <v>316</v>
      </c>
      <c r="J100" s="34">
        <f>IFERROR(_xlfn.XLOOKUP(I100,Index!$A:$A,Index!$B:$B),"")</f>
        <v>3084.91</v>
      </c>
    </row>
    <row r="101" spans="1:10" s="1" customFormat="1" ht="12.75" customHeight="1" x14ac:dyDescent="0.2">
      <c r="A101" s="12"/>
      <c r="B101" s="12"/>
      <c r="C101" s="4"/>
      <c r="D101" s="4"/>
      <c r="E101" s="5"/>
      <c r="F101" s="13"/>
      <c r="G101" s="4"/>
      <c r="H101" s="19"/>
      <c r="I101" s="19"/>
      <c r="J101" s="20"/>
    </row>
    <row r="102" spans="1:10" s="1" customFormat="1" ht="12.75" customHeight="1" x14ac:dyDescent="0.2">
      <c r="A102" s="12"/>
      <c r="B102" s="12"/>
      <c r="C102" s="4"/>
      <c r="D102" s="4"/>
      <c r="E102" s="5"/>
      <c r="F102" s="13"/>
      <c r="G102" s="4"/>
      <c r="H102" s="19"/>
      <c r="I102" s="19"/>
      <c r="J102" s="20"/>
    </row>
    <row r="103" spans="1:10" s="1" customFormat="1" ht="15.75" x14ac:dyDescent="0.2">
      <c r="A103" s="61" t="s">
        <v>317</v>
      </c>
      <c r="B103" s="61" t="s">
        <v>231</v>
      </c>
      <c r="C103" s="14"/>
      <c r="D103" s="3"/>
      <c r="E103" s="8"/>
      <c r="F103" s="9"/>
      <c r="G103" s="10"/>
      <c r="H103" s="19"/>
      <c r="I103" s="19"/>
      <c r="J103" s="20"/>
    </row>
    <row r="104" spans="1:10" s="1" customFormat="1" ht="15.75" x14ac:dyDescent="0.2">
      <c r="A104" s="48" t="s">
        <v>318</v>
      </c>
      <c r="B104" s="11"/>
      <c r="C104" s="4"/>
      <c r="D104" s="4"/>
      <c r="E104" s="5"/>
      <c r="F104" s="9"/>
      <c r="G104" s="4"/>
      <c r="H104" s="19"/>
      <c r="I104" s="19"/>
      <c r="J104" s="20"/>
    </row>
    <row r="105" spans="1:10" s="1" customFormat="1" ht="12.75" customHeight="1" x14ac:dyDescent="0.2">
      <c r="A105" s="25" t="s">
        <v>31</v>
      </c>
      <c r="B105" s="28" t="s">
        <v>32</v>
      </c>
      <c r="C105" s="29" t="s">
        <v>33</v>
      </c>
      <c r="D105" s="22"/>
      <c r="E105" s="22" t="s">
        <v>34</v>
      </c>
      <c r="F105" s="22"/>
      <c r="G105" s="23" t="s">
        <v>35</v>
      </c>
      <c r="H105" s="23"/>
      <c r="I105" s="42" t="s">
        <v>36</v>
      </c>
      <c r="J105" s="24" t="s">
        <v>37</v>
      </c>
    </row>
    <row r="106" spans="1:10" s="1" customFormat="1" ht="12.75" customHeight="1" x14ac:dyDescent="0.2">
      <c r="A106" s="32"/>
      <c r="B106" s="32"/>
      <c r="C106" s="33" t="s">
        <v>38</v>
      </c>
      <c r="D106" s="33" t="s">
        <v>39</v>
      </c>
      <c r="E106" s="33" t="s">
        <v>40</v>
      </c>
      <c r="F106" s="33" t="s">
        <v>41</v>
      </c>
      <c r="G106" s="33" t="s">
        <v>42</v>
      </c>
      <c r="H106" s="39" t="s">
        <v>43</v>
      </c>
      <c r="I106" s="33"/>
      <c r="J106" s="41"/>
    </row>
    <row r="107" spans="1:10" s="1" customFormat="1" ht="12.75" customHeight="1" x14ac:dyDescent="0.2">
      <c r="A107" s="26" t="s">
        <v>319</v>
      </c>
      <c r="B107" s="26" t="s">
        <v>320</v>
      </c>
      <c r="C107" s="30" t="s">
        <v>321</v>
      </c>
      <c r="D107" s="35" t="s">
        <v>47</v>
      </c>
      <c r="E107" s="63">
        <v>0.5</v>
      </c>
      <c r="F107" s="37">
        <v>15</v>
      </c>
      <c r="G107" s="35">
        <v>1.75</v>
      </c>
      <c r="H107" s="40">
        <v>0.8</v>
      </c>
      <c r="I107" s="38" t="s">
        <v>322</v>
      </c>
      <c r="J107" s="34">
        <f>IFERROR(_xlfn.XLOOKUP(I107,Index!$A:$A,Index!$B:$B),"")</f>
        <v>134.15</v>
      </c>
    </row>
    <row r="108" spans="1:10" s="1" customFormat="1" ht="12" x14ac:dyDescent="0.2">
      <c r="A108" s="26"/>
      <c r="B108" s="26"/>
      <c r="C108" s="30"/>
      <c r="D108" s="35" t="s">
        <v>49</v>
      </c>
      <c r="E108" s="63">
        <v>0.5</v>
      </c>
      <c r="F108" s="37">
        <v>15</v>
      </c>
      <c r="G108" s="35">
        <v>1.75</v>
      </c>
      <c r="H108" s="40">
        <v>0.8</v>
      </c>
      <c r="I108" s="38" t="s">
        <v>323</v>
      </c>
      <c r="J108" s="34">
        <f>IFERROR(_xlfn.XLOOKUP(I108,Index!$A:$A,Index!$B:$B),"")</f>
        <v>140.30000000000001</v>
      </c>
    </row>
    <row r="109" spans="1:10" s="1" customFormat="1" ht="12" x14ac:dyDescent="0.2">
      <c r="A109" s="26"/>
      <c r="B109" s="26"/>
      <c r="C109" s="30"/>
      <c r="D109" s="35" t="s">
        <v>51</v>
      </c>
      <c r="E109" s="63">
        <v>0.5</v>
      </c>
      <c r="F109" s="37">
        <v>15</v>
      </c>
      <c r="G109" s="35">
        <v>1.75</v>
      </c>
      <c r="H109" s="40">
        <v>0.8</v>
      </c>
      <c r="I109" s="38" t="s">
        <v>324</v>
      </c>
      <c r="J109" s="34">
        <f>IFERROR(_xlfn.XLOOKUP(I109,Index!$A:$A,Index!$B:$B),"")</f>
        <v>140.30000000000001</v>
      </c>
    </row>
    <row r="110" spans="1:10" s="1" customFormat="1" ht="12.75" customHeight="1" x14ac:dyDescent="0.2">
      <c r="A110" s="26"/>
      <c r="B110" s="26"/>
      <c r="C110" s="30"/>
      <c r="D110" s="35" t="s">
        <v>47</v>
      </c>
      <c r="E110" s="63">
        <v>0.75</v>
      </c>
      <c r="F110" s="37">
        <v>20</v>
      </c>
      <c r="G110" s="35">
        <v>2.75</v>
      </c>
      <c r="H110" s="40">
        <v>1.2</v>
      </c>
      <c r="I110" s="38" t="s">
        <v>325</v>
      </c>
      <c r="J110" s="34">
        <f>IFERROR(_xlfn.XLOOKUP(I110,Index!$A:$A,Index!$B:$B),"")</f>
        <v>164.43</v>
      </c>
    </row>
    <row r="111" spans="1:10" s="1" customFormat="1" ht="12.75" customHeight="1" x14ac:dyDescent="0.2">
      <c r="A111" s="26"/>
      <c r="B111" s="26"/>
      <c r="C111" s="30"/>
      <c r="D111" s="35" t="s">
        <v>49</v>
      </c>
      <c r="E111" s="63">
        <v>0.75</v>
      </c>
      <c r="F111" s="37">
        <v>20</v>
      </c>
      <c r="G111" s="35">
        <v>2.75</v>
      </c>
      <c r="H111" s="40">
        <v>1.2</v>
      </c>
      <c r="I111" s="38" t="s">
        <v>326</v>
      </c>
      <c r="J111" s="34">
        <f>IFERROR(_xlfn.XLOOKUP(I111,Index!$A:$A,Index!$B:$B),"")</f>
        <v>172.29</v>
      </c>
    </row>
    <row r="112" spans="1:10" s="1" customFormat="1" ht="12.75" customHeight="1" x14ac:dyDescent="0.2">
      <c r="A112" s="26"/>
      <c r="B112" s="26"/>
      <c r="C112" s="30"/>
      <c r="D112" s="35" t="s">
        <v>51</v>
      </c>
      <c r="E112" s="63">
        <v>0.75</v>
      </c>
      <c r="F112" s="37">
        <v>20</v>
      </c>
      <c r="G112" s="35">
        <v>2.75</v>
      </c>
      <c r="H112" s="40">
        <v>1.2</v>
      </c>
      <c r="I112" s="38" t="s">
        <v>327</v>
      </c>
      <c r="J112" s="34">
        <f>IFERROR(_xlfn.XLOOKUP(I112,Index!$A:$A,Index!$B:$B),"")</f>
        <v>172.29</v>
      </c>
    </row>
    <row r="113" spans="1:10" s="1" customFormat="1" ht="12.75" customHeight="1" x14ac:dyDescent="0.2">
      <c r="A113" s="26"/>
      <c r="B113" s="26"/>
      <c r="C113" s="30"/>
      <c r="D113" s="35" t="s">
        <v>47</v>
      </c>
      <c r="E113" s="36">
        <v>1</v>
      </c>
      <c r="F113" s="37">
        <v>25</v>
      </c>
      <c r="G113" s="35">
        <v>4.5</v>
      </c>
      <c r="H113" s="40">
        <v>2</v>
      </c>
      <c r="I113" s="38" t="s">
        <v>328</v>
      </c>
      <c r="J113" s="34">
        <f>IFERROR(_xlfn.XLOOKUP(I113,Index!$A:$A,Index!$B:$B),"")</f>
        <v>242.91</v>
      </c>
    </row>
    <row r="114" spans="1:10" s="1" customFormat="1" ht="12.75" customHeight="1" x14ac:dyDescent="0.2">
      <c r="A114" s="26"/>
      <c r="B114" s="26"/>
      <c r="C114" s="30"/>
      <c r="D114" s="35" t="s">
        <v>49</v>
      </c>
      <c r="E114" s="36">
        <v>1</v>
      </c>
      <c r="F114" s="37">
        <v>25</v>
      </c>
      <c r="G114" s="35">
        <v>4.5</v>
      </c>
      <c r="H114" s="40">
        <v>2</v>
      </c>
      <c r="I114" s="38" t="s">
        <v>329</v>
      </c>
      <c r="J114" s="34">
        <f>IFERROR(_xlfn.XLOOKUP(I114,Index!$A:$A,Index!$B:$B),"")</f>
        <v>255.16</v>
      </c>
    </row>
    <row r="115" spans="1:10" s="1" customFormat="1" ht="12.75" customHeight="1" x14ac:dyDescent="0.2">
      <c r="A115" s="26"/>
      <c r="B115" s="26"/>
      <c r="C115" s="30"/>
      <c r="D115" s="35" t="s">
        <v>51</v>
      </c>
      <c r="E115" s="36">
        <v>1</v>
      </c>
      <c r="F115" s="37">
        <v>25</v>
      </c>
      <c r="G115" s="35">
        <v>4.5</v>
      </c>
      <c r="H115" s="40">
        <v>2</v>
      </c>
      <c r="I115" s="38" t="s">
        <v>330</v>
      </c>
      <c r="J115" s="34">
        <f>IFERROR(_xlfn.XLOOKUP(I115,Index!$A:$A,Index!$B:$B),"")</f>
        <v>255.16</v>
      </c>
    </row>
    <row r="116" spans="1:10" s="1" customFormat="1" ht="12.75" customHeight="1" x14ac:dyDescent="0.2">
      <c r="A116" s="26"/>
      <c r="B116" s="26"/>
      <c r="C116" s="30"/>
      <c r="D116" s="35" t="s">
        <v>47</v>
      </c>
      <c r="E116" s="63">
        <v>1.25</v>
      </c>
      <c r="F116" s="37">
        <v>32</v>
      </c>
      <c r="G116" s="35">
        <v>6</v>
      </c>
      <c r="H116" s="40">
        <v>2.7</v>
      </c>
      <c r="I116" s="38" t="s">
        <v>331</v>
      </c>
      <c r="J116" s="34">
        <f>IFERROR(_xlfn.XLOOKUP(I116,Index!$A:$A,Index!$B:$B),"")</f>
        <v>385.83</v>
      </c>
    </row>
    <row r="117" spans="1:10" s="1" customFormat="1" ht="12.75" customHeight="1" x14ac:dyDescent="0.2">
      <c r="A117" s="26"/>
      <c r="B117" s="26"/>
      <c r="C117" s="30"/>
      <c r="D117" s="35" t="s">
        <v>49</v>
      </c>
      <c r="E117" s="63">
        <v>1.25</v>
      </c>
      <c r="F117" s="37">
        <v>32</v>
      </c>
      <c r="G117" s="35">
        <v>6</v>
      </c>
      <c r="H117" s="40">
        <v>2.7</v>
      </c>
      <c r="I117" s="38" t="s">
        <v>332</v>
      </c>
      <c r="J117" s="34">
        <f>IFERROR(_xlfn.XLOOKUP(I117,Index!$A:$A,Index!$B:$B),"")</f>
        <v>405.12</v>
      </c>
    </row>
    <row r="118" spans="1:10" s="1" customFormat="1" ht="12.75" customHeight="1" x14ac:dyDescent="0.2">
      <c r="A118" s="26"/>
      <c r="B118" s="26"/>
      <c r="C118" s="30"/>
      <c r="D118" s="35" t="s">
        <v>51</v>
      </c>
      <c r="E118" s="63">
        <v>1.25</v>
      </c>
      <c r="F118" s="37">
        <v>32</v>
      </c>
      <c r="G118" s="35">
        <v>6</v>
      </c>
      <c r="H118" s="40">
        <v>2.7</v>
      </c>
      <c r="I118" s="38" t="s">
        <v>333</v>
      </c>
      <c r="J118" s="34">
        <f>IFERROR(_xlfn.XLOOKUP(I118,Index!$A:$A,Index!$B:$B),"")</f>
        <v>405.12</v>
      </c>
    </row>
    <row r="119" spans="1:10" s="1" customFormat="1" ht="12.75" customHeight="1" x14ac:dyDescent="0.2">
      <c r="A119" s="26"/>
      <c r="B119" s="26"/>
      <c r="C119" s="30"/>
      <c r="D119" s="35" t="s">
        <v>47</v>
      </c>
      <c r="E119" s="63">
        <v>1.5</v>
      </c>
      <c r="F119" s="37">
        <v>40</v>
      </c>
      <c r="G119" s="35">
        <v>8</v>
      </c>
      <c r="H119" s="40">
        <v>3.6</v>
      </c>
      <c r="I119" s="38" t="s">
        <v>334</v>
      </c>
      <c r="J119" s="34">
        <f>IFERROR(_xlfn.XLOOKUP(I119,Index!$A:$A,Index!$B:$B),"")</f>
        <v>519.11</v>
      </c>
    </row>
    <row r="120" spans="1:10" s="1" customFormat="1" ht="12.75" customHeight="1" x14ac:dyDescent="0.2">
      <c r="A120" s="26"/>
      <c r="B120" s="26"/>
      <c r="C120" s="30"/>
      <c r="D120" s="35" t="s">
        <v>49</v>
      </c>
      <c r="E120" s="63">
        <v>1.5</v>
      </c>
      <c r="F120" s="37">
        <v>40</v>
      </c>
      <c r="G120" s="35">
        <v>8</v>
      </c>
      <c r="H120" s="40">
        <v>3.6</v>
      </c>
      <c r="I120" s="38" t="s">
        <v>335</v>
      </c>
      <c r="J120" s="34">
        <f>IFERROR(_xlfn.XLOOKUP(I120,Index!$A:$A,Index!$B:$B),"")</f>
        <v>545.41</v>
      </c>
    </row>
    <row r="121" spans="1:10" s="1" customFormat="1" ht="12.75" customHeight="1" x14ac:dyDescent="0.2">
      <c r="A121" s="26"/>
      <c r="B121" s="26"/>
      <c r="C121" s="30"/>
      <c r="D121" s="35" t="s">
        <v>51</v>
      </c>
      <c r="E121" s="63">
        <v>1.5</v>
      </c>
      <c r="F121" s="37">
        <v>40</v>
      </c>
      <c r="G121" s="35">
        <v>8</v>
      </c>
      <c r="H121" s="40">
        <v>3.6</v>
      </c>
      <c r="I121" s="38" t="s">
        <v>336</v>
      </c>
      <c r="J121" s="34">
        <f>IFERROR(_xlfn.XLOOKUP(I121,Index!$A:$A,Index!$B:$B),"")</f>
        <v>545.41</v>
      </c>
    </row>
    <row r="122" spans="1:10" s="1" customFormat="1" ht="12.75" customHeight="1" x14ac:dyDescent="0.2">
      <c r="A122" s="26"/>
      <c r="B122" s="26"/>
      <c r="C122" s="30"/>
      <c r="D122" s="35" t="s">
        <v>47</v>
      </c>
      <c r="E122" s="36">
        <v>2</v>
      </c>
      <c r="F122" s="37">
        <v>50</v>
      </c>
      <c r="G122" s="35">
        <v>16</v>
      </c>
      <c r="H122" s="40">
        <v>7.3</v>
      </c>
      <c r="I122" s="38" t="s">
        <v>337</v>
      </c>
      <c r="J122" s="34">
        <f>IFERROR(_xlfn.XLOOKUP(I122,Index!$A:$A,Index!$B:$B),"")</f>
        <v>679.56</v>
      </c>
    </row>
    <row r="123" spans="1:10" s="1" customFormat="1" ht="12.75" customHeight="1" x14ac:dyDescent="0.2">
      <c r="A123" s="26"/>
      <c r="B123" s="26"/>
      <c r="C123" s="30"/>
      <c r="D123" s="35" t="s">
        <v>49</v>
      </c>
      <c r="E123" s="36">
        <v>2</v>
      </c>
      <c r="F123" s="37">
        <v>50</v>
      </c>
      <c r="G123" s="35">
        <v>16</v>
      </c>
      <c r="H123" s="40">
        <v>7.3</v>
      </c>
      <c r="I123" s="38" t="s">
        <v>338</v>
      </c>
      <c r="J123" s="34">
        <f>IFERROR(_xlfn.XLOOKUP(I123,Index!$A:$A,Index!$B:$B),"")</f>
        <v>714.64</v>
      </c>
    </row>
    <row r="124" spans="1:10" s="1" customFormat="1" ht="12.75" customHeight="1" x14ac:dyDescent="0.2">
      <c r="A124" s="26"/>
      <c r="B124" s="26"/>
      <c r="C124" s="26"/>
      <c r="D124" s="35" t="s">
        <v>51</v>
      </c>
      <c r="E124" s="36">
        <v>2</v>
      </c>
      <c r="F124" s="37">
        <v>50</v>
      </c>
      <c r="G124" s="35">
        <v>16</v>
      </c>
      <c r="H124" s="40">
        <v>7.3</v>
      </c>
      <c r="I124" s="38" t="s">
        <v>339</v>
      </c>
      <c r="J124" s="34">
        <f>IFERROR(_xlfn.XLOOKUP(I124,Index!$A:$A,Index!$B:$B),"")</f>
        <v>714.64</v>
      </c>
    </row>
    <row r="125" spans="1:10" s="1" customFormat="1" ht="12.75" customHeight="1" x14ac:dyDescent="0.2">
      <c r="A125" s="26"/>
      <c r="B125" s="26"/>
      <c r="C125" s="26"/>
      <c r="D125" s="35" t="s">
        <v>264</v>
      </c>
      <c r="E125" s="63">
        <v>2.5</v>
      </c>
      <c r="F125" s="37">
        <v>65</v>
      </c>
      <c r="G125" s="35">
        <v>34</v>
      </c>
      <c r="H125" s="40">
        <v>15.4</v>
      </c>
      <c r="I125" s="38" t="s">
        <v>340</v>
      </c>
      <c r="J125" s="34">
        <f>IFERROR(_xlfn.XLOOKUP(I125,Index!$A:$A,Index!$B:$B),"")</f>
        <v>2048.27</v>
      </c>
    </row>
    <row r="126" spans="1:10" s="1" customFormat="1" ht="12.75" customHeight="1" x14ac:dyDescent="0.2">
      <c r="A126" s="26"/>
      <c r="B126" s="26"/>
      <c r="C126" s="26"/>
      <c r="D126" s="35" t="s">
        <v>49</v>
      </c>
      <c r="E126" s="63">
        <v>2.5</v>
      </c>
      <c r="F126" s="37">
        <v>65</v>
      </c>
      <c r="G126" s="35">
        <v>34</v>
      </c>
      <c r="H126" s="40">
        <v>15.4</v>
      </c>
      <c r="I126" s="38" t="s">
        <v>341</v>
      </c>
      <c r="J126" s="34">
        <f>IFERROR(_xlfn.XLOOKUP(I126,Index!$A:$A,Index!$B:$B),"")</f>
        <v>2150</v>
      </c>
    </row>
    <row r="127" spans="1:10" s="1" customFormat="1" ht="12.75" customHeight="1" x14ac:dyDescent="0.2">
      <c r="A127" s="26"/>
      <c r="B127" s="26"/>
      <c r="C127" s="26"/>
      <c r="D127" s="35" t="s">
        <v>51</v>
      </c>
      <c r="E127" s="63">
        <v>2.5</v>
      </c>
      <c r="F127" s="37">
        <v>65</v>
      </c>
      <c r="G127" s="35">
        <v>34</v>
      </c>
      <c r="H127" s="40">
        <v>15.4</v>
      </c>
      <c r="I127" s="38" t="s">
        <v>342</v>
      </c>
      <c r="J127" s="34">
        <f>IFERROR(_xlfn.XLOOKUP(I127,Index!$A:$A,Index!$B:$B),"")</f>
        <v>2150</v>
      </c>
    </row>
    <row r="128" spans="1:10" s="1" customFormat="1" ht="12.75" customHeight="1" x14ac:dyDescent="0.2">
      <c r="A128" s="26"/>
      <c r="B128" s="26"/>
      <c r="C128" s="26"/>
      <c r="D128" s="35" t="s">
        <v>264</v>
      </c>
      <c r="E128" s="36">
        <v>3</v>
      </c>
      <c r="F128" s="37">
        <v>80</v>
      </c>
      <c r="G128" s="35">
        <v>34</v>
      </c>
      <c r="H128" s="40">
        <v>15.4</v>
      </c>
      <c r="I128" s="38" t="s">
        <v>343</v>
      </c>
      <c r="J128" s="34">
        <f>IFERROR(_xlfn.XLOOKUP(I128,Index!$A:$A,Index!$B:$B),"")</f>
        <v>4138.6899999999996</v>
      </c>
    </row>
    <row r="129" spans="1:14" s="1" customFormat="1" ht="12.75" customHeight="1" x14ac:dyDescent="0.2">
      <c r="A129" s="26"/>
      <c r="B129" s="26"/>
      <c r="C129" s="26"/>
      <c r="D129" s="35" t="s">
        <v>49</v>
      </c>
      <c r="E129" s="36">
        <v>3</v>
      </c>
      <c r="F129" s="37">
        <v>80</v>
      </c>
      <c r="G129" s="35">
        <v>34</v>
      </c>
      <c r="H129" s="40">
        <v>15.4</v>
      </c>
      <c r="I129" s="38" t="s">
        <v>344</v>
      </c>
      <c r="J129" s="34">
        <f>IFERROR(_xlfn.XLOOKUP(I129,Index!$A:$A,Index!$B:$B),"")</f>
        <v>4347.3599999999997</v>
      </c>
    </row>
    <row r="130" spans="1:14" s="1" customFormat="1" ht="12.75" customHeight="1" x14ac:dyDescent="0.2">
      <c r="A130" s="27"/>
      <c r="B130" s="27"/>
      <c r="C130" s="27"/>
      <c r="D130" s="35" t="s">
        <v>51</v>
      </c>
      <c r="E130" s="36">
        <v>3</v>
      </c>
      <c r="F130" s="37">
        <v>80</v>
      </c>
      <c r="G130" s="35">
        <v>34</v>
      </c>
      <c r="H130" s="40">
        <v>15.4</v>
      </c>
      <c r="I130" s="38" t="s">
        <v>345</v>
      </c>
      <c r="J130" s="34">
        <f>IFERROR(_xlfn.XLOOKUP(I130,Index!$A:$A,Index!$B:$B),"")</f>
        <v>4347.3599999999997</v>
      </c>
    </row>
    <row r="131" spans="1:14" s="1" customFormat="1" ht="12.75" customHeight="1" x14ac:dyDescent="0.2">
      <c r="A131" s="12"/>
      <c r="B131" s="12"/>
      <c r="C131" s="4"/>
      <c r="D131" s="4"/>
      <c r="E131" s="5"/>
      <c r="F131" s="21"/>
      <c r="G131" s="4"/>
      <c r="H131" s="19"/>
      <c r="I131" s="19"/>
      <c r="J131" s="20"/>
    </row>
    <row r="132" spans="1:14" s="1" customFormat="1" ht="12.75" customHeight="1" x14ac:dyDescent="0.2">
      <c r="A132" s="12"/>
      <c r="B132" s="12"/>
      <c r="C132" s="4"/>
      <c r="D132" s="4"/>
      <c r="E132" s="5"/>
      <c r="F132" s="13"/>
      <c r="G132" s="4"/>
      <c r="H132" s="19"/>
      <c r="I132" s="19"/>
      <c r="J132" s="20"/>
    </row>
    <row r="133" spans="1:14" s="210" customFormat="1" ht="15.75" x14ac:dyDescent="0.2">
      <c r="A133" s="184" t="s">
        <v>3080</v>
      </c>
      <c r="B133" s="65" t="s">
        <v>231</v>
      </c>
      <c r="C133" s="211"/>
      <c r="D133" s="204"/>
      <c r="E133" s="205"/>
      <c r="F133" s="206"/>
      <c r="G133" s="207"/>
      <c r="H133" s="208"/>
      <c r="I133" s="208"/>
      <c r="J133" s="209"/>
    </row>
    <row r="134" spans="1:14" s="1" customFormat="1" ht="15.75" x14ac:dyDescent="0.2">
      <c r="A134" s="48" t="s">
        <v>346</v>
      </c>
      <c r="B134" s="57"/>
      <c r="C134" s="58"/>
      <c r="D134" s="58"/>
      <c r="E134" s="59"/>
      <c r="F134" s="51"/>
      <c r="G134" s="58"/>
      <c r="H134" s="53"/>
      <c r="I134" s="53"/>
      <c r="J134" s="54"/>
    </row>
    <row r="135" spans="1:14" s="1" customFormat="1" ht="12.75" customHeight="1" x14ac:dyDescent="0.2">
      <c r="A135" s="25" t="s">
        <v>31</v>
      </c>
      <c r="B135" s="28" t="s">
        <v>32</v>
      </c>
      <c r="C135" s="276" t="s">
        <v>33</v>
      </c>
      <c r="D135" s="277"/>
      <c r="E135" s="278" t="s">
        <v>34</v>
      </c>
      <c r="F135" s="279"/>
      <c r="G135" s="278" t="s">
        <v>35</v>
      </c>
      <c r="H135" s="279"/>
      <c r="I135" s="42" t="s">
        <v>36</v>
      </c>
      <c r="J135" s="43" t="s">
        <v>37</v>
      </c>
    </row>
    <row r="136" spans="1:14" s="1" customFormat="1" ht="12.75" customHeight="1" x14ac:dyDescent="0.2">
      <c r="A136" s="32"/>
      <c r="B136" s="32"/>
      <c r="C136" s="33" t="s">
        <v>38</v>
      </c>
      <c r="D136" s="33" t="s">
        <v>39</v>
      </c>
      <c r="E136" s="33" t="s">
        <v>40</v>
      </c>
      <c r="F136" s="33" t="s">
        <v>41</v>
      </c>
      <c r="G136" s="33" t="s">
        <v>42</v>
      </c>
      <c r="H136" s="33" t="s">
        <v>43</v>
      </c>
      <c r="I136" s="33"/>
      <c r="J136" s="44"/>
    </row>
    <row r="137" spans="1:14" s="1" customFormat="1" ht="12.75" customHeight="1" x14ac:dyDescent="0.2">
      <c r="A137" s="26" t="s">
        <v>347</v>
      </c>
      <c r="B137" s="26" t="s">
        <v>45</v>
      </c>
      <c r="C137" s="30" t="s">
        <v>46</v>
      </c>
      <c r="D137" s="35" t="s">
        <v>47</v>
      </c>
      <c r="E137" s="63">
        <v>0.5</v>
      </c>
      <c r="F137" s="45">
        <v>15</v>
      </c>
      <c r="G137" s="35">
        <v>1.1299999999999999</v>
      </c>
      <c r="H137" s="40">
        <v>0.5</v>
      </c>
      <c r="I137" s="38" t="s">
        <v>348</v>
      </c>
      <c r="J137" s="34">
        <f>IFERROR(_xlfn.XLOOKUP(I137,Index!$A:$A,Index!$B:$B),"")</f>
        <v>91.45</v>
      </c>
    </row>
    <row r="138" spans="1:14" s="55" customFormat="1" ht="14.25" x14ac:dyDescent="0.2">
      <c r="A138" s="26"/>
      <c r="B138" s="26"/>
      <c r="C138" s="30"/>
      <c r="D138" s="35" t="s">
        <v>47</v>
      </c>
      <c r="E138" s="63">
        <v>0.75</v>
      </c>
      <c r="F138" s="45">
        <v>20</v>
      </c>
      <c r="G138" s="35">
        <v>1.75</v>
      </c>
      <c r="H138" s="40">
        <v>0.8</v>
      </c>
      <c r="I138" s="38" t="s">
        <v>349</v>
      </c>
      <c r="J138" s="34">
        <f>IFERROR(_xlfn.XLOOKUP(I138,Index!$A:$A,Index!$B:$B),"")</f>
        <v>111.74</v>
      </c>
      <c r="K138" s="1"/>
      <c r="L138" s="1"/>
      <c r="M138" s="1"/>
      <c r="N138" s="1"/>
    </row>
    <row r="139" spans="1:14" s="55" customFormat="1" ht="14.25" x14ac:dyDescent="0.2">
      <c r="A139" s="26"/>
      <c r="B139" s="26"/>
      <c r="C139" s="30"/>
      <c r="D139" s="35" t="s">
        <v>47</v>
      </c>
      <c r="E139" s="63">
        <v>1</v>
      </c>
      <c r="F139" s="45">
        <v>25</v>
      </c>
      <c r="G139" s="35">
        <v>2.75</v>
      </c>
      <c r="H139" s="40">
        <v>1.2</v>
      </c>
      <c r="I139" s="38" t="s">
        <v>350</v>
      </c>
      <c r="J139" s="34">
        <f>IFERROR(_xlfn.XLOOKUP(I139,Index!$A:$A,Index!$B:$B),"")</f>
        <v>165.31</v>
      </c>
      <c r="K139" s="1"/>
      <c r="L139" s="1"/>
      <c r="M139" s="1"/>
      <c r="N139" s="1"/>
    </row>
    <row r="140" spans="1:14" s="1" customFormat="1" ht="12.75" customHeight="1" x14ac:dyDescent="0.2">
      <c r="A140" s="26"/>
      <c r="B140" s="26"/>
      <c r="C140" s="30"/>
      <c r="D140" s="35" t="s">
        <v>47</v>
      </c>
      <c r="E140" s="63">
        <v>1.25</v>
      </c>
      <c r="F140" s="45">
        <v>32</v>
      </c>
      <c r="G140" s="35">
        <v>4.5</v>
      </c>
      <c r="H140" s="40">
        <v>2</v>
      </c>
      <c r="I140" s="38" t="s">
        <v>351</v>
      </c>
      <c r="J140" s="34">
        <f>IFERROR(_xlfn.XLOOKUP(I140,Index!$A:$A,Index!$B:$B),"")</f>
        <v>262.18</v>
      </c>
    </row>
    <row r="141" spans="1:14" s="1" customFormat="1" ht="12.75" customHeight="1" x14ac:dyDescent="0.2">
      <c r="A141" s="26"/>
      <c r="B141" s="26"/>
      <c r="C141" s="30"/>
      <c r="D141" s="35" t="s">
        <v>47</v>
      </c>
      <c r="E141" s="63">
        <v>1.5</v>
      </c>
      <c r="F141" s="45">
        <v>40</v>
      </c>
      <c r="G141" s="35">
        <v>6</v>
      </c>
      <c r="H141" s="40">
        <v>2.7</v>
      </c>
      <c r="I141" s="38" t="s">
        <v>352</v>
      </c>
      <c r="J141" s="34">
        <f>IFERROR(_xlfn.XLOOKUP(I141,Index!$A:$A,Index!$B:$B),"")</f>
        <v>354.05</v>
      </c>
    </row>
    <row r="142" spans="1:14" s="1" customFormat="1" ht="12.75" customHeight="1" x14ac:dyDescent="0.2">
      <c r="A142" s="26"/>
      <c r="B142" s="26"/>
      <c r="C142" s="30"/>
      <c r="D142" s="35" t="s">
        <v>47</v>
      </c>
      <c r="E142" s="63">
        <v>2</v>
      </c>
      <c r="F142" s="45">
        <v>50</v>
      </c>
      <c r="G142" s="35">
        <v>8</v>
      </c>
      <c r="H142" s="40">
        <v>3.6</v>
      </c>
      <c r="I142" s="38" t="s">
        <v>353</v>
      </c>
      <c r="J142" s="34">
        <f>IFERROR(_xlfn.XLOOKUP(I142,Index!$A:$A,Index!$B:$B),"")</f>
        <v>463.11</v>
      </c>
    </row>
    <row r="143" spans="1:14" s="1" customFormat="1" ht="12.75" customHeight="1" x14ac:dyDescent="0.2">
      <c r="A143" s="26"/>
      <c r="B143" s="26"/>
      <c r="C143" s="30"/>
      <c r="D143" s="35" t="s">
        <v>264</v>
      </c>
      <c r="E143" s="63">
        <v>2.5</v>
      </c>
      <c r="F143" s="45">
        <v>65</v>
      </c>
      <c r="G143" s="35">
        <v>16</v>
      </c>
      <c r="H143" s="40">
        <v>7.3</v>
      </c>
      <c r="I143" s="38" t="s">
        <v>354</v>
      </c>
      <c r="J143" s="34">
        <f>IFERROR(_xlfn.XLOOKUP(I143,Index!$A:$A,Index!$B:$B),"")</f>
        <v>1392.01</v>
      </c>
    </row>
    <row r="144" spans="1:14" s="1" customFormat="1" ht="12.75" customHeight="1" x14ac:dyDescent="0.2">
      <c r="A144" s="27"/>
      <c r="B144" s="27"/>
      <c r="C144" s="31"/>
      <c r="D144" s="35" t="s">
        <v>264</v>
      </c>
      <c r="E144" s="63">
        <v>3</v>
      </c>
      <c r="F144" s="45">
        <v>80</v>
      </c>
      <c r="G144" s="35">
        <v>34</v>
      </c>
      <c r="H144" s="40">
        <v>15.4</v>
      </c>
      <c r="I144" s="38" t="s">
        <v>355</v>
      </c>
      <c r="J144" s="34">
        <f>IFERROR(_xlfn.XLOOKUP(I144,Index!$A:$A,Index!$B:$B),"")</f>
        <v>1461.38</v>
      </c>
    </row>
    <row r="145" spans="1:14" s="1" customFormat="1" ht="12.75" customHeight="1" x14ac:dyDescent="0.2">
      <c r="A145" s="12"/>
      <c r="B145" s="12"/>
      <c r="C145" s="4"/>
      <c r="D145" s="4"/>
      <c r="E145" s="5"/>
      <c r="F145" s="13"/>
      <c r="G145" s="4"/>
      <c r="H145" s="19"/>
      <c r="I145" s="19"/>
      <c r="J145" s="20"/>
    </row>
    <row r="146" spans="1:14" s="1" customFormat="1" ht="12.75" customHeight="1" x14ac:dyDescent="0.2">
      <c r="A146" s="12"/>
      <c r="B146" s="12"/>
      <c r="C146" s="4"/>
      <c r="D146" s="4"/>
      <c r="E146" s="5"/>
      <c r="F146" s="13"/>
      <c r="G146" s="4"/>
      <c r="H146" s="19"/>
      <c r="I146" s="19"/>
      <c r="J146" s="20"/>
    </row>
    <row r="147" spans="1:14" x14ac:dyDescent="0.25">
      <c r="K147" s="1"/>
      <c r="L147" s="1"/>
      <c r="M147" s="1"/>
      <c r="N147" s="1"/>
    </row>
    <row r="148" spans="1:14" x14ac:dyDescent="0.25">
      <c r="K148" s="1"/>
      <c r="L148" s="1"/>
      <c r="M148" s="1"/>
      <c r="N148" s="1"/>
    </row>
    <row r="149" spans="1:14" x14ac:dyDescent="0.25">
      <c r="K149" s="1"/>
      <c r="L149" s="1"/>
      <c r="M149" s="1"/>
      <c r="N149" s="1"/>
    </row>
    <row r="150" spans="1:14" x14ac:dyDescent="0.25">
      <c r="K150" s="1"/>
      <c r="L150" s="1"/>
      <c r="M150" s="1"/>
      <c r="N150" s="1"/>
    </row>
    <row r="151" spans="1:14" x14ac:dyDescent="0.25">
      <c r="K151" s="1"/>
      <c r="L151" s="1"/>
      <c r="M151" s="1"/>
      <c r="N151" s="1"/>
    </row>
    <row r="152" spans="1:14" x14ac:dyDescent="0.25">
      <c r="K152" s="1"/>
      <c r="L152" s="1"/>
      <c r="M152" s="1"/>
      <c r="N152" s="1"/>
    </row>
    <row r="153" spans="1:14" x14ac:dyDescent="0.25">
      <c r="K153" s="1"/>
      <c r="L153" s="1"/>
      <c r="M153" s="1"/>
      <c r="N153" s="1"/>
    </row>
    <row r="154" spans="1:14" x14ac:dyDescent="0.25">
      <c r="K154" s="1"/>
      <c r="L154" s="1"/>
      <c r="M154" s="1"/>
      <c r="N154" s="1"/>
    </row>
    <row r="155" spans="1:14" x14ac:dyDescent="0.25">
      <c r="K155" s="1"/>
      <c r="L155" s="1"/>
      <c r="M155" s="1"/>
      <c r="N155" s="1"/>
    </row>
    <row r="156" spans="1:14" x14ac:dyDescent="0.25">
      <c r="K156" s="1"/>
      <c r="L156" s="1"/>
      <c r="M156" s="1"/>
      <c r="N156" s="1"/>
    </row>
    <row r="157" spans="1:14" x14ac:dyDescent="0.25">
      <c r="K157" s="1"/>
      <c r="L157" s="1"/>
      <c r="M157" s="1"/>
      <c r="N157" s="1"/>
    </row>
    <row r="158" spans="1:14" x14ac:dyDescent="0.25">
      <c r="K158" s="1"/>
      <c r="L158" s="1"/>
      <c r="M158" s="1"/>
      <c r="N158" s="1"/>
    </row>
    <row r="159" spans="1:14" x14ac:dyDescent="0.25">
      <c r="K159" s="1"/>
      <c r="L159" s="1"/>
      <c r="M159" s="1"/>
      <c r="N159" s="1"/>
    </row>
    <row r="160" spans="1:14" x14ac:dyDescent="0.25">
      <c r="K160" s="1"/>
      <c r="L160" s="1"/>
      <c r="M160" s="1"/>
      <c r="N160" s="1"/>
    </row>
    <row r="161" spans="11:14" x14ac:dyDescent="0.25">
      <c r="K161" s="1"/>
      <c r="L161" s="1"/>
      <c r="M161" s="1"/>
      <c r="N161" s="1"/>
    </row>
    <row r="162" spans="11:14" x14ac:dyDescent="0.25">
      <c r="K162" s="1"/>
      <c r="L162" s="1"/>
      <c r="M162" s="1"/>
      <c r="N162" s="1"/>
    </row>
    <row r="163" spans="11:14" x14ac:dyDescent="0.25">
      <c r="K163" s="1"/>
      <c r="L163" s="1"/>
      <c r="M163" s="1"/>
      <c r="N163" s="1"/>
    </row>
    <row r="164" spans="11:14" x14ac:dyDescent="0.25">
      <c r="K164" s="1"/>
      <c r="L164" s="1"/>
      <c r="M164" s="1"/>
      <c r="N164" s="1"/>
    </row>
    <row r="165" spans="11:14" x14ac:dyDescent="0.25">
      <c r="K165" s="1"/>
      <c r="L165" s="1"/>
      <c r="M165" s="1"/>
      <c r="N165" s="1"/>
    </row>
    <row r="166" spans="11:14" x14ac:dyDescent="0.25">
      <c r="K166" s="1"/>
      <c r="L166" s="1"/>
      <c r="M166" s="1"/>
      <c r="N166" s="1"/>
    </row>
    <row r="167" spans="11:14" x14ac:dyDescent="0.25">
      <c r="K167" s="1"/>
      <c r="L167" s="1"/>
      <c r="M167" s="1"/>
      <c r="N167" s="1"/>
    </row>
    <row r="168" spans="11:14" x14ac:dyDescent="0.25">
      <c r="K168" s="1"/>
      <c r="L168" s="1"/>
      <c r="M168" s="1"/>
      <c r="N168" s="1"/>
    </row>
    <row r="169" spans="11:14" x14ac:dyDescent="0.25">
      <c r="K169" s="1"/>
      <c r="L169" s="1"/>
      <c r="M169" s="1"/>
      <c r="N169" s="1"/>
    </row>
    <row r="170" spans="11:14" x14ac:dyDescent="0.25">
      <c r="K170" s="1"/>
      <c r="L170" s="1"/>
      <c r="M170" s="1"/>
      <c r="N170" s="1"/>
    </row>
    <row r="171" spans="11:14" x14ac:dyDescent="0.25">
      <c r="K171" s="1"/>
      <c r="L171" s="1"/>
      <c r="M171" s="1"/>
      <c r="N171" s="1"/>
    </row>
    <row r="172" spans="11:14" x14ac:dyDescent="0.25">
      <c r="K172" s="1"/>
      <c r="L172" s="1"/>
      <c r="M172" s="1"/>
      <c r="N172" s="1"/>
    </row>
  </sheetData>
  <mergeCells count="9">
    <mergeCell ref="C135:D135"/>
    <mergeCell ref="E135:F135"/>
    <mergeCell ref="G135:H135"/>
    <mergeCell ref="C40:D40"/>
    <mergeCell ref="E40:F40"/>
    <mergeCell ref="G40:H40"/>
    <mergeCell ref="C90:D90"/>
    <mergeCell ref="E90:F90"/>
    <mergeCell ref="G90:H90"/>
  </mergeCells>
  <conditionalFormatting sqref="F2:F39 F41:F53 F55:F89 F91:F134 F136:F146">
    <cfRule type="expression" dxfId="494" priority="141">
      <formula>F2="Not a valid item #"</formula>
    </cfRule>
    <cfRule type="expression" dxfId="493" priority="142">
      <formula>F2="Not in NPSLS"</formula>
    </cfRule>
    <cfRule type="expression" dxfId="492" priority="143">
      <formula>F2="Obsolete"</formula>
    </cfRule>
    <cfRule type="expression" dxfId="491" priority="144">
      <formula>F2=""</formula>
    </cfRule>
    <cfRule type="expression" dxfId="490" priority="145">
      <formula>F2="List Price"</formula>
    </cfRule>
  </conditionalFormatting>
  <hyperlinks>
    <hyperlink ref="A1" location="'Table of Contents'!A1" display="Return Home" xr:uid="{F9DB03C4-4617-4FCD-A3D0-E603E98EA91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45CD5-0C6D-410E-9BCB-C7E84500E69F}">
  <sheetPr codeName="Sheet6"/>
  <dimension ref="A1:P326"/>
  <sheetViews>
    <sheetView showGridLines="0" zoomScale="90" zoomScaleNormal="90" workbookViewId="0"/>
  </sheetViews>
  <sheetFormatPr defaultColWidth="8.85546875" defaultRowHeight="15" x14ac:dyDescent="0.25"/>
  <cols>
    <col min="1" max="1" width="31.28515625" customWidth="1"/>
    <col min="2" max="2" width="21.7109375" customWidth="1"/>
    <col min="3" max="3" width="12.28515625" customWidth="1"/>
    <col min="5" max="5" width="12" customWidth="1"/>
    <col min="6" max="6" width="14.28515625" customWidth="1"/>
    <col min="9" max="9" width="18" bestFit="1" customWidth="1"/>
    <col min="10" max="10" width="12.140625" customWidth="1"/>
    <col min="11" max="11" width="12.42578125" customWidth="1"/>
    <col min="12" max="12" width="11.85546875" bestFit="1" customWidth="1"/>
    <col min="13" max="13" width="10" bestFit="1" customWidth="1"/>
  </cols>
  <sheetData>
    <row r="1" spans="1:16" x14ac:dyDescent="0.25">
      <c r="A1" s="201" t="s">
        <v>3074</v>
      </c>
    </row>
    <row r="2" spans="1:16" s="1" customFormat="1" ht="15.75" x14ac:dyDescent="0.25">
      <c r="A2" s="61" t="s">
        <v>358</v>
      </c>
      <c r="B2" s="61" t="s">
        <v>359</v>
      </c>
      <c r="C2" s="14"/>
      <c r="D2" s="3"/>
      <c r="E2" s="8"/>
      <c r="F2" s="9"/>
      <c r="G2" s="10"/>
      <c r="H2" s="19"/>
      <c r="I2" s="19"/>
      <c r="J2" s="20"/>
      <c r="K2"/>
      <c r="L2"/>
      <c r="M2"/>
      <c r="N2"/>
      <c r="O2"/>
      <c r="P2"/>
    </row>
    <row r="3" spans="1:16" s="1" customFormat="1" ht="15.75" x14ac:dyDescent="0.25">
      <c r="A3" s="48" t="s">
        <v>360</v>
      </c>
      <c r="B3" s="11"/>
      <c r="C3" s="4"/>
      <c r="D3" s="4"/>
      <c r="E3" s="5"/>
      <c r="F3" s="9"/>
      <c r="G3" s="4"/>
      <c r="H3" s="19"/>
      <c r="I3" s="19"/>
      <c r="J3" s="20"/>
      <c r="K3"/>
      <c r="L3"/>
      <c r="M3"/>
      <c r="N3"/>
      <c r="O3"/>
      <c r="P3"/>
    </row>
    <row r="4" spans="1:16" s="1" customFormat="1" ht="12.75" customHeight="1" x14ac:dyDescent="0.25">
      <c r="A4" s="25" t="s">
        <v>31</v>
      </c>
      <c r="B4" s="28" t="s">
        <v>32</v>
      </c>
      <c r="C4" s="29" t="s">
        <v>33</v>
      </c>
      <c r="D4" s="22"/>
      <c r="E4" s="22" t="s">
        <v>34</v>
      </c>
      <c r="F4" s="22"/>
      <c r="G4" s="23" t="s">
        <v>35</v>
      </c>
      <c r="H4" s="23"/>
      <c r="I4" s="42" t="s">
        <v>36</v>
      </c>
      <c r="J4" s="24" t="s">
        <v>37</v>
      </c>
      <c r="K4"/>
      <c r="L4"/>
      <c r="M4"/>
      <c r="N4"/>
      <c r="O4"/>
      <c r="P4"/>
    </row>
    <row r="5" spans="1:16" s="1" customFormat="1" ht="12.75" customHeight="1" x14ac:dyDescent="0.25">
      <c r="A5" s="32"/>
      <c r="B5" s="32"/>
      <c r="C5" s="33" t="s">
        <v>38</v>
      </c>
      <c r="D5" s="33" t="s">
        <v>39</v>
      </c>
      <c r="E5" s="33" t="s">
        <v>40</v>
      </c>
      <c r="F5" s="33" t="s">
        <v>41</v>
      </c>
      <c r="G5" s="33" t="s">
        <v>42</v>
      </c>
      <c r="H5" s="39" t="s">
        <v>43</v>
      </c>
      <c r="I5" s="33"/>
      <c r="J5" s="41"/>
      <c r="K5"/>
      <c r="L5"/>
      <c r="M5"/>
      <c r="N5"/>
      <c r="O5"/>
      <c r="P5"/>
    </row>
    <row r="6" spans="1:16" s="1" customFormat="1" ht="12.75" customHeight="1" x14ac:dyDescent="0.25">
      <c r="A6" s="26" t="s">
        <v>361</v>
      </c>
      <c r="B6" s="26" t="s">
        <v>45</v>
      </c>
      <c r="C6" s="30" t="s">
        <v>46</v>
      </c>
      <c r="D6" s="35" t="s">
        <v>264</v>
      </c>
      <c r="E6" s="67">
        <v>0.25</v>
      </c>
      <c r="F6" s="38">
        <v>8</v>
      </c>
      <c r="G6" s="38">
        <v>2</v>
      </c>
      <c r="H6" s="38">
        <v>0.9</v>
      </c>
      <c r="I6" s="38" t="s">
        <v>362</v>
      </c>
      <c r="J6" s="34">
        <f>IFERROR(_xlfn.XLOOKUP(I6,Index!$A:$A,Index!$B:$B),"")</f>
        <v>173.86</v>
      </c>
      <c r="K6"/>
      <c r="L6"/>
      <c r="M6"/>
      <c r="N6"/>
      <c r="O6"/>
      <c r="P6"/>
    </row>
    <row r="7" spans="1:16" s="1" customFormat="1" x14ac:dyDescent="0.25">
      <c r="A7" s="26"/>
      <c r="B7" s="26"/>
      <c r="C7" s="30"/>
      <c r="D7" s="35" t="s">
        <v>49</v>
      </c>
      <c r="E7" s="67">
        <v>0.25</v>
      </c>
      <c r="F7" s="38">
        <v>8</v>
      </c>
      <c r="G7" s="38">
        <v>2</v>
      </c>
      <c r="H7" s="38">
        <v>0.9</v>
      </c>
      <c r="I7" s="38" t="s">
        <v>363</v>
      </c>
      <c r="J7" s="34">
        <f>IFERROR(_xlfn.XLOOKUP(I7,Index!$A:$A,Index!$B:$B),"")</f>
        <v>182.98</v>
      </c>
      <c r="K7"/>
      <c r="L7"/>
      <c r="M7"/>
      <c r="N7"/>
      <c r="O7"/>
      <c r="P7"/>
    </row>
    <row r="8" spans="1:16" s="1" customFormat="1" x14ac:dyDescent="0.25">
      <c r="A8" s="26"/>
      <c r="B8" s="26"/>
      <c r="C8" s="30"/>
      <c r="D8" s="35" t="s">
        <v>51</v>
      </c>
      <c r="E8" s="67">
        <v>0.25</v>
      </c>
      <c r="F8" s="38">
        <v>8</v>
      </c>
      <c r="G8" s="38">
        <v>2</v>
      </c>
      <c r="H8" s="38">
        <v>0.9</v>
      </c>
      <c r="I8" s="38" t="s">
        <v>3076</v>
      </c>
      <c r="J8" s="34">
        <f>J7</f>
        <v>182.98</v>
      </c>
      <c r="K8"/>
      <c r="L8"/>
      <c r="M8"/>
      <c r="N8"/>
      <c r="O8"/>
      <c r="P8"/>
    </row>
    <row r="9" spans="1:16" s="1" customFormat="1" ht="12.75" customHeight="1" x14ac:dyDescent="0.25">
      <c r="A9" s="26"/>
      <c r="B9" s="26"/>
      <c r="C9" s="30"/>
      <c r="D9" s="35" t="s">
        <v>264</v>
      </c>
      <c r="E9" s="63">
        <v>0.375</v>
      </c>
      <c r="F9" s="37">
        <v>10</v>
      </c>
      <c r="G9" s="35">
        <v>2</v>
      </c>
      <c r="H9" s="40">
        <v>0.9</v>
      </c>
      <c r="I9" s="38" t="s">
        <v>364</v>
      </c>
      <c r="J9" s="34">
        <f>IFERROR(_xlfn.XLOOKUP(I9,Index!$A:$A,Index!$B:$B),"")</f>
        <v>173.86</v>
      </c>
      <c r="K9"/>
      <c r="L9"/>
      <c r="M9"/>
      <c r="N9"/>
      <c r="O9"/>
      <c r="P9"/>
    </row>
    <row r="10" spans="1:16" s="1" customFormat="1" ht="12.75" customHeight="1" x14ac:dyDescent="0.25">
      <c r="A10" s="26"/>
      <c r="B10" s="26"/>
      <c r="C10" s="30"/>
      <c r="D10" s="35" t="s">
        <v>49</v>
      </c>
      <c r="E10" s="63">
        <v>0.375</v>
      </c>
      <c r="F10" s="37">
        <v>10</v>
      </c>
      <c r="G10" s="35">
        <v>2</v>
      </c>
      <c r="H10" s="40">
        <v>0.9</v>
      </c>
      <c r="I10" s="38" t="s">
        <v>365</v>
      </c>
      <c r="J10" s="34">
        <f>IFERROR(_xlfn.XLOOKUP(I10,Index!$A:$A,Index!$B:$B),"")</f>
        <v>182.98</v>
      </c>
      <c r="K10"/>
      <c r="L10"/>
      <c r="M10"/>
      <c r="N10"/>
      <c r="O10"/>
      <c r="P10"/>
    </row>
    <row r="11" spans="1:16" s="1" customFormat="1" ht="12.75" customHeight="1" x14ac:dyDescent="0.25">
      <c r="A11" s="26"/>
      <c r="B11" s="26"/>
      <c r="C11" s="30"/>
      <c r="D11" s="35" t="s">
        <v>51</v>
      </c>
      <c r="E11" s="63">
        <v>0.375</v>
      </c>
      <c r="F11" s="37">
        <v>10</v>
      </c>
      <c r="G11" s="35">
        <v>2</v>
      </c>
      <c r="H11" s="40">
        <v>0.9</v>
      </c>
      <c r="I11" s="38" t="s">
        <v>366</v>
      </c>
      <c r="J11" s="34">
        <f>IFERROR(_xlfn.XLOOKUP(I11,Index!$A:$A,Index!$B:$B),"")</f>
        <v>182.98</v>
      </c>
      <c r="K11"/>
      <c r="L11"/>
      <c r="M11"/>
      <c r="N11"/>
      <c r="O11"/>
      <c r="P11"/>
    </row>
    <row r="12" spans="1:16" s="1" customFormat="1" ht="12.75" customHeight="1" x14ac:dyDescent="0.25">
      <c r="A12" s="26"/>
      <c r="B12" s="26"/>
      <c r="C12" s="30"/>
      <c r="D12" s="35" t="s">
        <v>264</v>
      </c>
      <c r="E12" s="63">
        <v>0.5</v>
      </c>
      <c r="F12" s="37">
        <v>15</v>
      </c>
      <c r="G12" s="35">
        <v>2</v>
      </c>
      <c r="H12" s="40">
        <v>0.9</v>
      </c>
      <c r="I12" s="38" t="s">
        <v>367</v>
      </c>
      <c r="J12" s="34">
        <f>IFERROR(_xlfn.XLOOKUP(I12,Index!$A:$A,Index!$B:$B),"")</f>
        <v>173.86</v>
      </c>
      <c r="K12"/>
      <c r="L12"/>
      <c r="M12"/>
      <c r="N12"/>
      <c r="O12"/>
      <c r="P12"/>
    </row>
    <row r="13" spans="1:16" s="1" customFormat="1" ht="12.75" customHeight="1" x14ac:dyDescent="0.25">
      <c r="A13" s="26"/>
      <c r="B13" s="26"/>
      <c r="C13" s="30"/>
      <c r="D13" s="35" t="s">
        <v>49</v>
      </c>
      <c r="E13" s="63">
        <v>0.5</v>
      </c>
      <c r="F13" s="37">
        <v>15</v>
      </c>
      <c r="G13" s="35">
        <v>2</v>
      </c>
      <c r="H13" s="40">
        <v>0.9</v>
      </c>
      <c r="I13" s="38" t="s">
        <v>368</v>
      </c>
      <c r="J13" s="34">
        <f>IFERROR(_xlfn.XLOOKUP(I13,Index!$A:$A,Index!$B:$B),"")</f>
        <v>182.98</v>
      </c>
      <c r="K13"/>
      <c r="L13"/>
      <c r="M13"/>
      <c r="N13"/>
      <c r="O13"/>
      <c r="P13"/>
    </row>
    <row r="14" spans="1:16" s="1" customFormat="1" ht="12.75" customHeight="1" x14ac:dyDescent="0.25">
      <c r="A14" s="26"/>
      <c r="B14" s="26"/>
      <c r="C14" s="30"/>
      <c r="D14" s="35" t="s">
        <v>51</v>
      </c>
      <c r="E14" s="63">
        <v>0.5</v>
      </c>
      <c r="F14" s="37">
        <v>15</v>
      </c>
      <c r="G14" s="35">
        <v>2</v>
      </c>
      <c r="H14" s="40">
        <v>0.9</v>
      </c>
      <c r="I14" s="38" t="s">
        <v>369</v>
      </c>
      <c r="J14" s="34">
        <f>IFERROR(_xlfn.XLOOKUP(I14,Index!$A:$A,Index!$B:$B),"")</f>
        <v>182.98</v>
      </c>
      <c r="K14"/>
      <c r="L14"/>
      <c r="M14"/>
      <c r="N14"/>
      <c r="O14"/>
      <c r="P14"/>
    </row>
    <row r="15" spans="1:16" s="1" customFormat="1" ht="12.75" customHeight="1" x14ac:dyDescent="0.25">
      <c r="A15" s="26"/>
      <c r="B15" s="26"/>
      <c r="C15" s="30"/>
      <c r="D15" s="35" t="s">
        <v>264</v>
      </c>
      <c r="E15" s="63">
        <v>0.75</v>
      </c>
      <c r="F15" s="37">
        <v>20</v>
      </c>
      <c r="G15" s="35">
        <v>3</v>
      </c>
      <c r="H15" s="40">
        <v>1.4</v>
      </c>
      <c r="I15" s="38" t="s">
        <v>370</v>
      </c>
      <c r="J15" s="34">
        <f>IFERROR(_xlfn.XLOOKUP(I15,Index!$A:$A,Index!$B:$B),"")</f>
        <v>203.57</v>
      </c>
      <c r="K15"/>
      <c r="L15"/>
      <c r="M15"/>
      <c r="N15"/>
      <c r="O15"/>
      <c r="P15"/>
    </row>
    <row r="16" spans="1:16" s="1" customFormat="1" ht="12.75" customHeight="1" x14ac:dyDescent="0.25">
      <c r="A16" s="26"/>
      <c r="B16" s="26"/>
      <c r="C16" s="30"/>
      <c r="D16" s="35" t="s">
        <v>49</v>
      </c>
      <c r="E16" s="63">
        <v>0.75</v>
      </c>
      <c r="F16" s="37">
        <v>20</v>
      </c>
      <c r="G16" s="35">
        <v>3</v>
      </c>
      <c r="H16" s="40">
        <v>1.4</v>
      </c>
      <c r="I16" s="38" t="s">
        <v>371</v>
      </c>
      <c r="J16" s="34">
        <f>IFERROR(_xlfn.XLOOKUP(I16,Index!$A:$A,Index!$B:$B),"")</f>
        <v>213.5</v>
      </c>
      <c r="K16"/>
      <c r="L16"/>
      <c r="M16"/>
      <c r="N16"/>
      <c r="O16"/>
      <c r="P16"/>
    </row>
    <row r="17" spans="1:16" s="1" customFormat="1" ht="12.75" customHeight="1" x14ac:dyDescent="0.25">
      <c r="A17" s="26"/>
      <c r="B17" s="26"/>
      <c r="C17" s="30"/>
      <c r="D17" s="35" t="s">
        <v>51</v>
      </c>
      <c r="E17" s="63">
        <v>0.75</v>
      </c>
      <c r="F17" s="37">
        <v>20</v>
      </c>
      <c r="G17" s="35">
        <v>3</v>
      </c>
      <c r="H17" s="40">
        <v>1.4</v>
      </c>
      <c r="I17" s="38" t="s">
        <v>372</v>
      </c>
      <c r="J17" s="34">
        <f>IFERROR(_xlfn.XLOOKUP(I17,Index!$A:$A,Index!$B:$B),"")</f>
        <v>213.5</v>
      </c>
      <c r="K17"/>
      <c r="L17"/>
      <c r="M17"/>
      <c r="N17"/>
      <c r="O17"/>
      <c r="P17"/>
    </row>
    <row r="18" spans="1:16" s="1" customFormat="1" ht="12.75" customHeight="1" x14ac:dyDescent="0.25">
      <c r="A18" s="26"/>
      <c r="B18" s="26"/>
      <c r="C18" s="30"/>
      <c r="D18" s="35" t="s">
        <v>264</v>
      </c>
      <c r="E18" s="36">
        <v>1</v>
      </c>
      <c r="F18" s="37">
        <v>25</v>
      </c>
      <c r="G18" s="35">
        <v>5</v>
      </c>
      <c r="H18" s="40">
        <v>2.2999999999999998</v>
      </c>
      <c r="I18" s="38" t="s">
        <v>373</v>
      </c>
      <c r="J18" s="34">
        <f>IFERROR(_xlfn.XLOOKUP(I18,Index!$A:$A,Index!$B:$B),"")</f>
        <v>267.64</v>
      </c>
      <c r="K18"/>
      <c r="L18"/>
      <c r="M18"/>
      <c r="N18"/>
      <c r="O18"/>
      <c r="P18"/>
    </row>
    <row r="19" spans="1:16" s="1" customFormat="1" ht="12.75" customHeight="1" x14ac:dyDescent="0.25">
      <c r="A19" s="26"/>
      <c r="B19" s="26"/>
      <c r="C19" s="30"/>
      <c r="D19" s="35" t="s">
        <v>49</v>
      </c>
      <c r="E19" s="36">
        <v>1</v>
      </c>
      <c r="F19" s="37">
        <v>25</v>
      </c>
      <c r="G19" s="35">
        <v>5</v>
      </c>
      <c r="H19" s="40">
        <v>2.2999999999999998</v>
      </c>
      <c r="I19" s="38" t="s">
        <v>374</v>
      </c>
      <c r="J19" s="34">
        <f>IFERROR(_xlfn.XLOOKUP(I19,Index!$A:$A,Index!$B:$B),"")</f>
        <v>281.36</v>
      </c>
      <c r="K19"/>
      <c r="L19"/>
      <c r="M19"/>
      <c r="N19"/>
      <c r="O19"/>
      <c r="P19"/>
    </row>
    <row r="20" spans="1:16" s="1" customFormat="1" ht="12.75" customHeight="1" x14ac:dyDescent="0.25">
      <c r="A20" s="26"/>
      <c r="B20" s="26"/>
      <c r="C20" s="30"/>
      <c r="D20" s="35" t="s">
        <v>51</v>
      </c>
      <c r="E20" s="36">
        <v>1</v>
      </c>
      <c r="F20" s="37">
        <v>25</v>
      </c>
      <c r="G20" s="35">
        <v>5</v>
      </c>
      <c r="H20" s="40">
        <v>2.2999999999999998</v>
      </c>
      <c r="I20" s="38" t="s">
        <v>375</v>
      </c>
      <c r="J20" s="34">
        <f>IFERROR(_xlfn.XLOOKUP(I20,Index!$A:$A,Index!$B:$B),"")</f>
        <v>281.36</v>
      </c>
      <c r="K20"/>
      <c r="L20"/>
      <c r="M20"/>
      <c r="N20"/>
      <c r="O20"/>
      <c r="P20"/>
    </row>
    <row r="21" spans="1:16" s="1" customFormat="1" ht="12.75" customHeight="1" x14ac:dyDescent="0.25">
      <c r="A21" s="26"/>
      <c r="B21" s="26"/>
      <c r="C21" s="30"/>
      <c r="D21" s="35" t="s">
        <v>264</v>
      </c>
      <c r="E21" s="63">
        <v>1.25</v>
      </c>
      <c r="F21" s="37">
        <v>32</v>
      </c>
      <c r="G21" s="35">
        <v>7</v>
      </c>
      <c r="H21" s="40">
        <v>3.2</v>
      </c>
      <c r="I21" s="38" t="s">
        <v>376</v>
      </c>
      <c r="J21" s="34">
        <f>IFERROR(_xlfn.XLOOKUP(I21,Index!$A:$A,Index!$B:$B),"")</f>
        <v>362.93</v>
      </c>
      <c r="K21"/>
      <c r="L21"/>
      <c r="M21"/>
      <c r="N21"/>
      <c r="O21"/>
      <c r="P21"/>
    </row>
    <row r="22" spans="1:16" s="1" customFormat="1" ht="12.75" customHeight="1" x14ac:dyDescent="0.25">
      <c r="A22" s="26"/>
      <c r="B22" s="26"/>
      <c r="C22" s="30"/>
      <c r="D22" s="35" t="s">
        <v>49</v>
      </c>
      <c r="E22" s="63">
        <v>1.25</v>
      </c>
      <c r="F22" s="37">
        <v>32</v>
      </c>
      <c r="G22" s="35">
        <v>7</v>
      </c>
      <c r="H22" s="40">
        <v>3.2</v>
      </c>
      <c r="I22" s="38" t="s">
        <v>377</v>
      </c>
      <c r="J22" s="34">
        <f>IFERROR(_xlfn.XLOOKUP(I22,Index!$A:$A,Index!$B:$B),"")</f>
        <v>381.24</v>
      </c>
      <c r="K22"/>
      <c r="L22"/>
      <c r="M22"/>
      <c r="N22"/>
      <c r="O22"/>
      <c r="P22"/>
    </row>
    <row r="23" spans="1:16" s="1" customFormat="1" ht="12.75" customHeight="1" x14ac:dyDescent="0.25">
      <c r="A23" s="26"/>
      <c r="B23" s="26"/>
      <c r="C23" s="30"/>
      <c r="D23" s="35" t="s">
        <v>51</v>
      </c>
      <c r="E23" s="63">
        <v>1.25</v>
      </c>
      <c r="F23" s="37">
        <v>32</v>
      </c>
      <c r="G23" s="35">
        <v>7</v>
      </c>
      <c r="H23" s="40">
        <v>3.2</v>
      </c>
      <c r="I23" s="38" t="s">
        <v>378</v>
      </c>
      <c r="J23" s="34">
        <f>IFERROR(_xlfn.XLOOKUP(I23,Index!$A:$A,Index!$B:$B),"")</f>
        <v>381.24</v>
      </c>
      <c r="K23"/>
      <c r="L23"/>
      <c r="M23"/>
      <c r="N23"/>
      <c r="O23"/>
      <c r="P23"/>
    </row>
    <row r="24" spans="1:16" s="1" customFormat="1" ht="12.75" customHeight="1" x14ac:dyDescent="0.25">
      <c r="A24" s="26"/>
      <c r="B24" s="26"/>
      <c r="C24" s="30"/>
      <c r="D24" s="35" t="s">
        <v>264</v>
      </c>
      <c r="E24" s="63">
        <v>1.5</v>
      </c>
      <c r="F24" s="37">
        <v>40</v>
      </c>
      <c r="G24" s="35">
        <v>10</v>
      </c>
      <c r="H24" s="40">
        <v>4.5</v>
      </c>
      <c r="I24" s="38" t="s">
        <v>379</v>
      </c>
      <c r="J24" s="34">
        <f>IFERROR(_xlfn.XLOOKUP(I24,Index!$A:$A,Index!$B:$B),"")</f>
        <v>448.33</v>
      </c>
      <c r="K24"/>
      <c r="L24"/>
      <c r="M24"/>
      <c r="N24"/>
      <c r="O24"/>
      <c r="P24"/>
    </row>
    <row r="25" spans="1:16" s="1" customFormat="1" ht="12.75" customHeight="1" x14ac:dyDescent="0.25">
      <c r="A25" s="26"/>
      <c r="B25" s="26"/>
      <c r="C25" s="30"/>
      <c r="D25" s="35" t="s">
        <v>49</v>
      </c>
      <c r="E25" s="63">
        <v>1.5</v>
      </c>
      <c r="F25" s="37">
        <v>40</v>
      </c>
      <c r="G25" s="35">
        <v>10</v>
      </c>
      <c r="H25" s="40">
        <v>4.5</v>
      </c>
      <c r="I25" s="38" t="s">
        <v>380</v>
      </c>
      <c r="J25" s="34">
        <f>IFERROR(_xlfn.XLOOKUP(I25,Index!$A:$A,Index!$B:$B),"")</f>
        <v>469.67</v>
      </c>
      <c r="K25"/>
      <c r="L25"/>
      <c r="M25"/>
      <c r="N25"/>
      <c r="O25"/>
      <c r="P25"/>
    </row>
    <row r="26" spans="1:16" s="1" customFormat="1" ht="12.75" customHeight="1" x14ac:dyDescent="0.25">
      <c r="A26" s="26"/>
      <c r="B26" s="26"/>
      <c r="C26" s="26"/>
      <c r="D26" s="35" t="s">
        <v>51</v>
      </c>
      <c r="E26" s="63">
        <v>1.5</v>
      </c>
      <c r="F26" s="37">
        <v>40</v>
      </c>
      <c r="G26" s="35">
        <v>10</v>
      </c>
      <c r="H26" s="40">
        <v>4.5</v>
      </c>
      <c r="I26" s="38" t="s">
        <v>381</v>
      </c>
      <c r="J26" s="34">
        <f>IFERROR(_xlfn.XLOOKUP(I26,Index!$A:$A,Index!$B:$B),"")</f>
        <v>469.67</v>
      </c>
      <c r="K26"/>
      <c r="L26"/>
      <c r="M26"/>
      <c r="N26"/>
      <c r="O26"/>
      <c r="P26"/>
    </row>
    <row r="27" spans="1:16" s="1" customFormat="1" ht="12.75" customHeight="1" x14ac:dyDescent="0.25">
      <c r="A27" s="26"/>
      <c r="B27" s="26"/>
      <c r="C27" s="26"/>
      <c r="D27" s="35" t="s">
        <v>264</v>
      </c>
      <c r="E27" s="36">
        <v>2</v>
      </c>
      <c r="F27" s="37">
        <v>50</v>
      </c>
      <c r="G27" s="35">
        <v>15</v>
      </c>
      <c r="H27" s="40">
        <v>6.8</v>
      </c>
      <c r="I27" s="38" t="s">
        <v>382</v>
      </c>
      <c r="J27" s="34">
        <f>IFERROR(_xlfn.XLOOKUP(I27,Index!$A:$A,Index!$B:$B),"")</f>
        <v>573.36</v>
      </c>
      <c r="K27"/>
      <c r="L27"/>
      <c r="M27"/>
      <c r="N27"/>
      <c r="O27"/>
      <c r="P27"/>
    </row>
    <row r="28" spans="1:16" s="1" customFormat="1" ht="12.75" customHeight="1" x14ac:dyDescent="0.25">
      <c r="A28" s="26"/>
      <c r="B28" s="26"/>
      <c r="C28" s="26"/>
      <c r="D28" s="35" t="s">
        <v>49</v>
      </c>
      <c r="E28" s="36">
        <v>2</v>
      </c>
      <c r="F28" s="37">
        <v>50</v>
      </c>
      <c r="G28" s="35">
        <v>15</v>
      </c>
      <c r="H28" s="40">
        <v>6.8</v>
      </c>
      <c r="I28" s="38" t="s">
        <v>383</v>
      </c>
      <c r="J28" s="34">
        <f>IFERROR(_xlfn.XLOOKUP(I28,Index!$A:$A,Index!$B:$B),"")</f>
        <v>602.34</v>
      </c>
      <c r="K28"/>
      <c r="L28"/>
      <c r="M28"/>
      <c r="N28"/>
      <c r="O28"/>
      <c r="P28"/>
    </row>
    <row r="29" spans="1:16" s="1" customFormat="1" ht="12.75" customHeight="1" x14ac:dyDescent="0.25">
      <c r="A29" s="27"/>
      <c r="B29" s="27"/>
      <c r="C29" s="27"/>
      <c r="D29" s="35" t="s">
        <v>51</v>
      </c>
      <c r="E29" s="36">
        <v>2</v>
      </c>
      <c r="F29" s="37">
        <v>50</v>
      </c>
      <c r="G29" s="35">
        <v>15</v>
      </c>
      <c r="H29" s="40">
        <v>6.8</v>
      </c>
      <c r="I29" s="38" t="s">
        <v>384</v>
      </c>
      <c r="J29" s="34">
        <f>IFERROR(_xlfn.XLOOKUP(I29,Index!$A:$A,Index!$B:$B),"")</f>
        <v>602.34</v>
      </c>
      <c r="K29"/>
      <c r="L29"/>
      <c r="M29"/>
      <c r="N29"/>
      <c r="O29"/>
      <c r="P29"/>
    </row>
    <row r="30" spans="1:16" s="1" customFormat="1" ht="12.75" customHeight="1" x14ac:dyDescent="0.25">
      <c r="A30" s="12"/>
      <c r="B30" s="12"/>
      <c r="C30" s="4"/>
      <c r="D30" s="4"/>
      <c r="E30" s="5"/>
      <c r="F30" s="21"/>
      <c r="G30" s="4"/>
      <c r="H30" s="19"/>
      <c r="I30" s="19"/>
      <c r="J30" s="20"/>
      <c r="K30"/>
      <c r="L30"/>
      <c r="M30"/>
      <c r="N30"/>
      <c r="O30"/>
      <c r="P30"/>
    </row>
    <row r="31" spans="1:16" s="1" customFormat="1" ht="12.75" customHeight="1" x14ac:dyDescent="0.25">
      <c r="A31" s="12"/>
      <c r="B31" s="12"/>
      <c r="C31" s="4"/>
      <c r="D31" s="4"/>
      <c r="E31" s="5"/>
      <c r="F31" s="13"/>
      <c r="G31" s="4"/>
      <c r="H31" s="19"/>
      <c r="I31" s="19"/>
      <c r="J31" s="20"/>
      <c r="K31"/>
      <c r="L31"/>
      <c r="M31"/>
      <c r="N31"/>
      <c r="O31"/>
      <c r="P31"/>
    </row>
    <row r="32" spans="1:16" s="76" customFormat="1" ht="15.75" x14ac:dyDescent="0.25">
      <c r="A32" s="68" t="s">
        <v>385</v>
      </c>
      <c r="B32" s="68" t="s">
        <v>359</v>
      </c>
      <c r="C32" s="69"/>
      <c r="D32" s="70"/>
      <c r="E32" s="71"/>
      <c r="F32" s="72"/>
      <c r="G32" s="73"/>
      <c r="H32" s="74"/>
      <c r="I32" s="74"/>
      <c r="J32" s="75"/>
      <c r="K32"/>
      <c r="L32"/>
      <c r="M32"/>
      <c r="N32"/>
      <c r="O32"/>
      <c r="P32"/>
    </row>
    <row r="33" spans="1:16" s="1" customFormat="1" ht="15.75" x14ac:dyDescent="0.25">
      <c r="A33" s="48" t="s">
        <v>386</v>
      </c>
      <c r="B33" s="11"/>
      <c r="C33" s="4"/>
      <c r="D33" s="4"/>
      <c r="E33" s="5"/>
      <c r="F33" s="9"/>
      <c r="G33" s="4"/>
      <c r="H33" s="19"/>
      <c r="I33" s="19"/>
      <c r="J33" s="20"/>
      <c r="K33"/>
      <c r="L33"/>
      <c r="M33"/>
      <c r="N33"/>
      <c r="O33"/>
      <c r="P33"/>
    </row>
    <row r="34" spans="1:16" s="1" customFormat="1" ht="12.75" customHeight="1" x14ac:dyDescent="0.25">
      <c r="A34" s="25" t="s">
        <v>31</v>
      </c>
      <c r="B34" s="28" t="s">
        <v>32</v>
      </c>
      <c r="C34" s="276" t="s">
        <v>33</v>
      </c>
      <c r="D34" s="277"/>
      <c r="E34" s="278" t="s">
        <v>34</v>
      </c>
      <c r="F34" s="279"/>
      <c r="G34" s="278" t="s">
        <v>35</v>
      </c>
      <c r="H34" s="279"/>
      <c r="I34" s="42" t="s">
        <v>36</v>
      </c>
      <c r="J34" s="43" t="s">
        <v>37</v>
      </c>
      <c r="K34"/>
      <c r="L34"/>
      <c r="M34"/>
      <c r="N34"/>
      <c r="O34"/>
      <c r="P34"/>
    </row>
    <row r="35" spans="1:16" s="1" customFormat="1" ht="12.75" customHeight="1" x14ac:dyDescent="0.25">
      <c r="A35" s="32"/>
      <c r="B35" s="32"/>
      <c r="C35" s="33" t="s">
        <v>38</v>
      </c>
      <c r="D35" s="33" t="s">
        <v>39</v>
      </c>
      <c r="E35" s="33" t="s">
        <v>40</v>
      </c>
      <c r="F35" s="33" t="s">
        <v>41</v>
      </c>
      <c r="G35" s="33" t="s">
        <v>42</v>
      </c>
      <c r="H35" s="33" t="s">
        <v>43</v>
      </c>
      <c r="I35" s="33"/>
      <c r="J35" s="44"/>
      <c r="K35"/>
      <c r="L35"/>
      <c r="M35"/>
      <c r="N35"/>
      <c r="O35"/>
      <c r="P35"/>
    </row>
    <row r="36" spans="1:16" s="1" customFormat="1" ht="12.75" customHeight="1" x14ac:dyDescent="0.25">
      <c r="A36" s="26" t="s">
        <v>387</v>
      </c>
      <c r="B36" s="26" t="s">
        <v>45</v>
      </c>
      <c r="C36" s="30" t="s">
        <v>46</v>
      </c>
      <c r="D36" s="35" t="s">
        <v>264</v>
      </c>
      <c r="E36" s="67">
        <v>0.25</v>
      </c>
      <c r="F36" s="38">
        <v>8</v>
      </c>
      <c r="G36" s="38">
        <v>2</v>
      </c>
      <c r="H36" s="38">
        <v>0.9</v>
      </c>
      <c r="I36" s="38" t="s">
        <v>388</v>
      </c>
      <c r="J36" s="34">
        <f>IFERROR(_xlfn.XLOOKUP(I36,Index!$A:$A,Index!$B:$B),"")</f>
        <v>162.94</v>
      </c>
      <c r="K36"/>
      <c r="L36"/>
      <c r="M36"/>
      <c r="N36"/>
      <c r="O36"/>
      <c r="P36"/>
    </row>
    <row r="37" spans="1:16" s="55" customFormat="1" x14ac:dyDescent="0.25">
      <c r="A37" s="26"/>
      <c r="B37" s="26"/>
      <c r="C37" s="30"/>
      <c r="D37" s="35" t="s">
        <v>264</v>
      </c>
      <c r="E37" s="63">
        <v>0.375</v>
      </c>
      <c r="F37" s="45">
        <v>10</v>
      </c>
      <c r="G37" s="35">
        <v>1.1299999999999999</v>
      </c>
      <c r="H37" s="40">
        <v>0.5</v>
      </c>
      <c r="I37" s="38" t="s">
        <v>389</v>
      </c>
      <c r="J37" s="34">
        <f>IFERROR(_xlfn.XLOOKUP(I37,Index!$A:$A,Index!$B:$B),"")</f>
        <v>162.94</v>
      </c>
      <c r="K37"/>
      <c r="L37"/>
      <c r="M37"/>
      <c r="N37"/>
      <c r="O37"/>
      <c r="P37"/>
    </row>
    <row r="38" spans="1:16" s="55" customFormat="1" x14ac:dyDescent="0.25">
      <c r="A38" s="26"/>
      <c r="B38" s="26"/>
      <c r="C38" s="30"/>
      <c r="D38" s="35" t="s">
        <v>264</v>
      </c>
      <c r="E38" s="63">
        <v>0.5</v>
      </c>
      <c r="F38" s="45">
        <v>15</v>
      </c>
      <c r="G38" s="35">
        <v>1.1299999999999999</v>
      </c>
      <c r="H38" s="40">
        <v>0.5</v>
      </c>
      <c r="I38" s="38" t="s">
        <v>390</v>
      </c>
      <c r="J38" s="34">
        <f>IFERROR(_xlfn.XLOOKUP(I38,Index!$A:$A,Index!$B:$B),"")</f>
        <v>162.94</v>
      </c>
      <c r="K38"/>
      <c r="L38"/>
      <c r="M38"/>
      <c r="N38"/>
      <c r="O38"/>
      <c r="P38"/>
    </row>
    <row r="39" spans="1:16" s="1" customFormat="1" ht="12.75" customHeight="1" x14ac:dyDescent="0.25">
      <c r="A39" s="26"/>
      <c r="B39" s="26"/>
      <c r="C39" s="30"/>
      <c r="D39" s="35" t="s">
        <v>264</v>
      </c>
      <c r="E39" s="63">
        <v>0.75</v>
      </c>
      <c r="F39" s="45">
        <v>20</v>
      </c>
      <c r="G39" s="35">
        <v>1.75</v>
      </c>
      <c r="H39" s="40">
        <v>0.8</v>
      </c>
      <c r="I39" s="38" t="s">
        <v>391</v>
      </c>
      <c r="J39" s="34">
        <f>IFERROR(_xlfn.XLOOKUP(I39,Index!$A:$A,Index!$B:$B),"")</f>
        <v>191.17</v>
      </c>
      <c r="K39"/>
      <c r="L39"/>
      <c r="M39"/>
      <c r="N39"/>
      <c r="O39"/>
      <c r="P39"/>
    </row>
    <row r="40" spans="1:16" s="1" customFormat="1" ht="12.75" customHeight="1" x14ac:dyDescent="0.25">
      <c r="A40" s="26"/>
      <c r="B40" s="26"/>
      <c r="C40" s="30"/>
      <c r="D40" s="35" t="s">
        <v>264</v>
      </c>
      <c r="E40" s="63">
        <v>1</v>
      </c>
      <c r="F40" s="45">
        <v>25</v>
      </c>
      <c r="G40" s="35">
        <v>2.75</v>
      </c>
      <c r="H40" s="40">
        <v>1.2</v>
      </c>
      <c r="I40" s="38" t="s">
        <v>392</v>
      </c>
      <c r="J40" s="34">
        <f>IFERROR(_xlfn.XLOOKUP(I40,Index!$A:$A,Index!$B:$B),"")</f>
        <v>251.48</v>
      </c>
      <c r="K40"/>
      <c r="L40"/>
      <c r="M40"/>
      <c r="N40"/>
      <c r="O40"/>
      <c r="P40"/>
    </row>
    <row r="41" spans="1:16" s="1" customFormat="1" ht="12.75" customHeight="1" x14ac:dyDescent="0.25">
      <c r="A41" s="26"/>
      <c r="B41" s="26"/>
      <c r="C41" s="30"/>
      <c r="D41" s="35" t="s">
        <v>264</v>
      </c>
      <c r="E41" s="63">
        <v>1.25</v>
      </c>
      <c r="F41" s="45">
        <v>32</v>
      </c>
      <c r="G41" s="35">
        <v>4.5</v>
      </c>
      <c r="H41" s="40">
        <v>2</v>
      </c>
      <c r="I41" s="38" t="s">
        <v>376</v>
      </c>
      <c r="J41" s="34">
        <f>IFERROR(_xlfn.XLOOKUP(I41,Index!$A:$A,Index!$B:$B),"")</f>
        <v>362.93</v>
      </c>
      <c r="K41"/>
      <c r="L41"/>
      <c r="M41"/>
      <c r="N41"/>
      <c r="O41"/>
      <c r="P41"/>
    </row>
    <row r="42" spans="1:16" s="1" customFormat="1" ht="12.75" customHeight="1" x14ac:dyDescent="0.25">
      <c r="A42" s="26"/>
      <c r="B42" s="26"/>
      <c r="C42" s="30"/>
      <c r="D42" s="35" t="s">
        <v>264</v>
      </c>
      <c r="E42" s="63">
        <v>1.5</v>
      </c>
      <c r="F42" s="45">
        <v>40</v>
      </c>
      <c r="G42" s="35">
        <v>6</v>
      </c>
      <c r="H42" s="40">
        <v>2.7</v>
      </c>
      <c r="I42" s="38" t="s">
        <v>393</v>
      </c>
      <c r="J42" s="34">
        <f>IFERROR(_xlfn.XLOOKUP(I42,Index!$A:$A,Index!$B:$B),"")</f>
        <v>419.93</v>
      </c>
      <c r="K42"/>
      <c r="L42"/>
      <c r="M42"/>
      <c r="N42"/>
      <c r="O42"/>
      <c r="P42"/>
    </row>
    <row r="43" spans="1:16" s="1" customFormat="1" ht="12.75" customHeight="1" x14ac:dyDescent="0.25">
      <c r="A43" s="27"/>
      <c r="B43" s="27"/>
      <c r="C43" s="31"/>
      <c r="D43" s="35" t="s">
        <v>264</v>
      </c>
      <c r="E43" s="63">
        <v>2</v>
      </c>
      <c r="F43" s="45">
        <v>50</v>
      </c>
      <c r="G43" s="35">
        <v>8</v>
      </c>
      <c r="H43" s="40">
        <v>3.6</v>
      </c>
      <c r="I43" s="38" t="s">
        <v>394</v>
      </c>
      <c r="J43" s="34">
        <f>IFERROR(_xlfn.XLOOKUP(I43,Index!$A:$A,Index!$B:$B),"")</f>
        <v>537.45000000000005</v>
      </c>
      <c r="K43"/>
      <c r="L43"/>
      <c r="M43"/>
      <c r="N43"/>
      <c r="O43"/>
      <c r="P43"/>
    </row>
    <row r="44" spans="1:16" s="1" customFormat="1" ht="12.75" customHeight="1" x14ac:dyDescent="0.25">
      <c r="A44" s="12"/>
      <c r="B44" s="12"/>
      <c r="C44" s="4"/>
      <c r="D44" s="4"/>
      <c r="E44" s="5"/>
      <c r="F44" s="13"/>
      <c r="G44" s="4"/>
      <c r="H44" s="19"/>
      <c r="I44" s="19"/>
      <c r="J44" s="20"/>
      <c r="K44"/>
      <c r="L44"/>
      <c r="M44"/>
      <c r="N44"/>
      <c r="O44"/>
      <c r="P44"/>
    </row>
    <row r="45" spans="1:16" s="1" customFormat="1" ht="12.75" customHeight="1" x14ac:dyDescent="0.25">
      <c r="A45" s="12"/>
      <c r="B45" s="12"/>
      <c r="C45" s="4"/>
      <c r="D45" s="4"/>
      <c r="E45" s="5"/>
      <c r="F45" s="13"/>
      <c r="G45" s="4"/>
      <c r="H45" s="19"/>
      <c r="I45" s="19"/>
      <c r="J45" s="20"/>
      <c r="K45"/>
      <c r="L45"/>
      <c r="M45"/>
      <c r="N45"/>
      <c r="O45"/>
      <c r="P45"/>
    </row>
    <row r="46" spans="1:16" s="1" customFormat="1" ht="15.75" x14ac:dyDescent="0.25">
      <c r="A46" s="61" t="s">
        <v>395</v>
      </c>
      <c r="B46" s="61" t="s">
        <v>359</v>
      </c>
      <c r="C46" s="14"/>
      <c r="D46" s="3"/>
      <c r="E46" s="8"/>
      <c r="F46" s="9"/>
      <c r="G46" s="10"/>
      <c r="H46" s="19"/>
      <c r="I46" s="19"/>
      <c r="J46" s="20"/>
      <c r="K46"/>
      <c r="L46"/>
      <c r="M46"/>
      <c r="N46"/>
      <c r="O46"/>
      <c r="P46"/>
    </row>
    <row r="47" spans="1:16" s="1" customFormat="1" ht="15.75" x14ac:dyDescent="0.25">
      <c r="A47" s="48" t="s">
        <v>396</v>
      </c>
      <c r="B47" s="11"/>
      <c r="C47" s="4"/>
      <c r="D47" s="4"/>
      <c r="E47" s="5"/>
      <c r="F47" s="9"/>
      <c r="G47" s="4"/>
      <c r="H47" s="19"/>
      <c r="I47" s="19"/>
      <c r="J47" s="20"/>
      <c r="K47"/>
      <c r="L47"/>
      <c r="M47"/>
      <c r="N47"/>
      <c r="O47"/>
      <c r="P47"/>
    </row>
    <row r="48" spans="1:16" s="1" customFormat="1" ht="12.75" customHeight="1" x14ac:dyDescent="0.25">
      <c r="A48" s="25" t="s">
        <v>31</v>
      </c>
      <c r="B48" s="28" t="s">
        <v>32</v>
      </c>
      <c r="C48" s="29" t="s">
        <v>33</v>
      </c>
      <c r="D48" s="22"/>
      <c r="E48" s="22" t="s">
        <v>34</v>
      </c>
      <c r="F48" s="22"/>
      <c r="G48" s="23" t="s">
        <v>35</v>
      </c>
      <c r="H48" s="23"/>
      <c r="I48" s="42" t="s">
        <v>36</v>
      </c>
      <c r="J48" s="24" t="s">
        <v>37</v>
      </c>
      <c r="K48"/>
      <c r="L48"/>
      <c r="M48"/>
      <c r="N48"/>
      <c r="O48"/>
      <c r="P48"/>
    </row>
    <row r="49" spans="1:16" s="1" customFormat="1" ht="12.75" customHeight="1" x14ac:dyDescent="0.25">
      <c r="A49" s="32"/>
      <c r="B49" s="32"/>
      <c r="C49" s="33" t="s">
        <v>38</v>
      </c>
      <c r="D49" s="33" t="s">
        <v>39</v>
      </c>
      <c r="E49" s="33" t="s">
        <v>40</v>
      </c>
      <c r="F49" s="33" t="s">
        <v>41</v>
      </c>
      <c r="G49" s="33" t="s">
        <v>42</v>
      </c>
      <c r="H49" s="39" t="s">
        <v>43</v>
      </c>
      <c r="I49" s="33"/>
      <c r="J49" s="41"/>
      <c r="K49"/>
      <c r="L49"/>
      <c r="M49"/>
      <c r="N49"/>
      <c r="O49"/>
      <c r="P49"/>
    </row>
    <row r="50" spans="1:16" s="1" customFormat="1" ht="12.75" customHeight="1" x14ac:dyDescent="0.25">
      <c r="A50" s="26" t="s">
        <v>397</v>
      </c>
      <c r="B50" s="26" t="s">
        <v>398</v>
      </c>
      <c r="C50" s="30" t="s">
        <v>46</v>
      </c>
      <c r="D50" s="35" t="s">
        <v>264</v>
      </c>
      <c r="E50" s="63">
        <v>0.5</v>
      </c>
      <c r="F50" s="37">
        <v>15</v>
      </c>
      <c r="G50" s="35">
        <v>2</v>
      </c>
      <c r="H50" s="40">
        <v>0.9</v>
      </c>
      <c r="I50" s="38" t="s">
        <v>399</v>
      </c>
      <c r="J50" s="34">
        <f>IFERROR(_xlfn.XLOOKUP(I50,Index!$A:$A,Index!$B:$B),"")</f>
        <v>173.86</v>
      </c>
      <c r="K50"/>
      <c r="L50"/>
      <c r="M50"/>
      <c r="N50"/>
      <c r="O50"/>
      <c r="P50"/>
    </row>
    <row r="51" spans="1:16" s="1" customFormat="1" x14ac:dyDescent="0.25">
      <c r="A51" s="26"/>
      <c r="B51" s="26"/>
      <c r="C51" s="30"/>
      <c r="D51" s="35" t="s">
        <v>49</v>
      </c>
      <c r="E51" s="63">
        <v>0.5</v>
      </c>
      <c r="F51" s="37">
        <v>15</v>
      </c>
      <c r="G51" s="35">
        <v>2</v>
      </c>
      <c r="H51" s="40">
        <v>0.9</v>
      </c>
      <c r="I51" s="38" t="s">
        <v>400</v>
      </c>
      <c r="J51" s="34">
        <f>IFERROR(_xlfn.XLOOKUP(I51,Index!$A:$A,Index!$B:$B),"")</f>
        <v>182.98</v>
      </c>
      <c r="K51"/>
      <c r="L51"/>
      <c r="M51"/>
      <c r="N51"/>
      <c r="O51"/>
      <c r="P51"/>
    </row>
    <row r="52" spans="1:16" s="1" customFormat="1" x14ac:dyDescent="0.25">
      <c r="A52" s="26"/>
      <c r="B52" s="26"/>
      <c r="C52" s="30"/>
      <c r="D52" s="35" t="s">
        <v>51</v>
      </c>
      <c r="E52" s="63">
        <v>0.5</v>
      </c>
      <c r="F52" s="37">
        <v>15</v>
      </c>
      <c r="G52" s="35">
        <v>2</v>
      </c>
      <c r="H52" s="40">
        <v>0.9</v>
      </c>
      <c r="I52" s="38" t="s">
        <v>401</v>
      </c>
      <c r="J52" s="34">
        <f>IFERROR(_xlfn.XLOOKUP(I52,Index!$A:$A,Index!$B:$B),"")</f>
        <v>182.98</v>
      </c>
      <c r="K52"/>
      <c r="L52"/>
      <c r="M52"/>
      <c r="N52"/>
      <c r="O52"/>
      <c r="P52"/>
    </row>
    <row r="53" spans="1:16" s="1" customFormat="1" ht="12.75" customHeight="1" x14ac:dyDescent="0.25">
      <c r="A53" s="26"/>
      <c r="B53" s="26"/>
      <c r="C53" s="30"/>
      <c r="D53" s="35" t="s">
        <v>264</v>
      </c>
      <c r="E53" s="63">
        <v>0.75</v>
      </c>
      <c r="F53" s="37">
        <v>20</v>
      </c>
      <c r="G53" s="35">
        <v>3</v>
      </c>
      <c r="H53" s="40">
        <v>1.4</v>
      </c>
      <c r="I53" s="38" t="s">
        <v>402</v>
      </c>
      <c r="J53" s="34">
        <f>IFERROR(_xlfn.XLOOKUP(I53,Index!$A:$A,Index!$B:$B),"")</f>
        <v>203.57</v>
      </c>
      <c r="K53"/>
      <c r="L53"/>
      <c r="M53"/>
      <c r="N53"/>
      <c r="O53"/>
      <c r="P53"/>
    </row>
    <row r="54" spans="1:16" s="1" customFormat="1" ht="12.75" customHeight="1" x14ac:dyDescent="0.25">
      <c r="A54" s="26"/>
      <c r="B54" s="26"/>
      <c r="C54" s="30"/>
      <c r="D54" s="35" t="s">
        <v>49</v>
      </c>
      <c r="E54" s="63">
        <v>0.75</v>
      </c>
      <c r="F54" s="37">
        <v>20</v>
      </c>
      <c r="G54" s="35">
        <v>3</v>
      </c>
      <c r="H54" s="40">
        <v>1.4</v>
      </c>
      <c r="I54" s="38" t="s">
        <v>403</v>
      </c>
      <c r="J54" s="34">
        <f>IFERROR(_xlfn.XLOOKUP(I54,Index!$A:$A,Index!$B:$B),"")</f>
        <v>213.5</v>
      </c>
      <c r="K54"/>
      <c r="L54"/>
      <c r="M54"/>
      <c r="N54"/>
      <c r="O54"/>
      <c r="P54"/>
    </row>
    <row r="55" spans="1:16" s="1" customFormat="1" ht="12.75" customHeight="1" x14ac:dyDescent="0.25">
      <c r="A55" s="26"/>
      <c r="B55" s="26"/>
      <c r="C55" s="30"/>
      <c r="D55" s="35" t="s">
        <v>51</v>
      </c>
      <c r="E55" s="63">
        <v>0.75</v>
      </c>
      <c r="F55" s="37">
        <v>20</v>
      </c>
      <c r="G55" s="35">
        <v>3</v>
      </c>
      <c r="H55" s="40">
        <v>1.4</v>
      </c>
      <c r="I55" s="38" t="s">
        <v>404</v>
      </c>
      <c r="J55" s="34">
        <f>IFERROR(_xlfn.XLOOKUP(I55,Index!$A:$A,Index!$B:$B),"")</f>
        <v>213.5</v>
      </c>
      <c r="K55"/>
      <c r="L55"/>
      <c r="M55"/>
      <c r="N55"/>
      <c r="O55"/>
      <c r="P55"/>
    </row>
    <row r="56" spans="1:16" s="1" customFormat="1" ht="12.75" customHeight="1" x14ac:dyDescent="0.25">
      <c r="A56" s="26"/>
      <c r="B56" s="26"/>
      <c r="C56" s="30"/>
      <c r="D56" s="35" t="s">
        <v>264</v>
      </c>
      <c r="E56" s="36">
        <v>1</v>
      </c>
      <c r="F56" s="37">
        <v>25</v>
      </c>
      <c r="G56" s="35">
        <v>5</v>
      </c>
      <c r="H56" s="40">
        <v>2.2999999999999998</v>
      </c>
      <c r="I56" s="38" t="s">
        <v>405</v>
      </c>
      <c r="J56" s="34">
        <f>IFERROR(_xlfn.XLOOKUP(I56,Index!$A:$A,Index!$B:$B),"")</f>
        <v>267.64</v>
      </c>
      <c r="K56"/>
      <c r="L56"/>
      <c r="M56"/>
      <c r="N56"/>
      <c r="O56"/>
      <c r="P56"/>
    </row>
    <row r="57" spans="1:16" s="1" customFormat="1" ht="12.75" customHeight="1" x14ac:dyDescent="0.25">
      <c r="A57" s="26"/>
      <c r="B57" s="26"/>
      <c r="C57" s="30"/>
      <c r="D57" s="35" t="s">
        <v>49</v>
      </c>
      <c r="E57" s="36">
        <v>1</v>
      </c>
      <c r="F57" s="37">
        <v>25</v>
      </c>
      <c r="G57" s="35">
        <v>5</v>
      </c>
      <c r="H57" s="40">
        <v>2.2999999999999998</v>
      </c>
      <c r="I57" s="38" t="s">
        <v>406</v>
      </c>
      <c r="J57" s="34">
        <f>IFERROR(_xlfn.XLOOKUP(I57,Index!$A:$A,Index!$B:$B),"")</f>
        <v>281.36</v>
      </c>
      <c r="K57"/>
      <c r="L57"/>
      <c r="M57"/>
      <c r="N57"/>
      <c r="O57"/>
      <c r="P57"/>
    </row>
    <row r="58" spans="1:16" s="1" customFormat="1" ht="12.75" customHeight="1" x14ac:dyDescent="0.25">
      <c r="A58" s="26"/>
      <c r="B58" s="26"/>
      <c r="C58" s="30"/>
      <c r="D58" s="35" t="s">
        <v>51</v>
      </c>
      <c r="E58" s="36">
        <v>1</v>
      </c>
      <c r="F58" s="37">
        <v>25</v>
      </c>
      <c r="G58" s="35">
        <v>5</v>
      </c>
      <c r="H58" s="40">
        <v>2.2999999999999998</v>
      </c>
      <c r="I58" s="38" t="s">
        <v>407</v>
      </c>
      <c r="J58" s="34">
        <f>IFERROR(_xlfn.XLOOKUP(I58,Index!$A:$A,Index!$B:$B),"")</f>
        <v>281.36</v>
      </c>
      <c r="K58"/>
      <c r="L58"/>
      <c r="M58"/>
      <c r="N58"/>
      <c r="O58"/>
      <c r="P58"/>
    </row>
    <row r="59" spans="1:16" s="1" customFormat="1" ht="12.75" customHeight="1" x14ac:dyDescent="0.25">
      <c r="A59" s="26"/>
      <c r="B59" s="26"/>
      <c r="C59" s="30"/>
      <c r="D59" s="35" t="s">
        <v>264</v>
      </c>
      <c r="E59" s="63">
        <v>1.25</v>
      </c>
      <c r="F59" s="37">
        <v>32</v>
      </c>
      <c r="G59" s="35">
        <v>7</v>
      </c>
      <c r="H59" s="40">
        <v>3.2</v>
      </c>
      <c r="I59" s="38" t="s">
        <v>408</v>
      </c>
      <c r="J59" s="34">
        <f>IFERROR(_xlfn.XLOOKUP(I59,Index!$A:$A,Index!$B:$B),"")</f>
        <v>362.93</v>
      </c>
      <c r="K59"/>
      <c r="L59"/>
      <c r="M59"/>
      <c r="N59"/>
      <c r="O59"/>
      <c r="P59"/>
    </row>
    <row r="60" spans="1:16" s="1" customFormat="1" ht="12.75" customHeight="1" x14ac:dyDescent="0.25">
      <c r="A60" s="26"/>
      <c r="B60" s="26"/>
      <c r="C60" s="30"/>
      <c r="D60" s="35" t="s">
        <v>49</v>
      </c>
      <c r="E60" s="63">
        <v>1.25</v>
      </c>
      <c r="F60" s="37">
        <v>32</v>
      </c>
      <c r="G60" s="35">
        <v>7</v>
      </c>
      <c r="H60" s="40">
        <v>3.2</v>
      </c>
      <c r="I60" s="38" t="s">
        <v>3076</v>
      </c>
      <c r="J60" s="34">
        <f>J61</f>
        <v>381.24</v>
      </c>
      <c r="K60"/>
      <c r="L60"/>
      <c r="M60"/>
      <c r="N60"/>
      <c r="O60"/>
      <c r="P60"/>
    </row>
    <row r="61" spans="1:16" s="1" customFormat="1" ht="12.75" customHeight="1" x14ac:dyDescent="0.25">
      <c r="A61" s="26"/>
      <c r="B61" s="26"/>
      <c r="C61" s="30"/>
      <c r="D61" s="35" t="s">
        <v>51</v>
      </c>
      <c r="E61" s="63">
        <v>1.25</v>
      </c>
      <c r="F61" s="37">
        <v>32</v>
      </c>
      <c r="G61" s="35">
        <v>7</v>
      </c>
      <c r="H61" s="40">
        <v>3.2</v>
      </c>
      <c r="I61" s="38" t="s">
        <v>409</v>
      </c>
      <c r="J61" s="34">
        <f>IFERROR(_xlfn.XLOOKUP(I61,Index!$A:$A,Index!$B:$B),"")</f>
        <v>381.24</v>
      </c>
      <c r="K61"/>
      <c r="L61"/>
      <c r="M61"/>
      <c r="N61"/>
      <c r="O61"/>
      <c r="P61"/>
    </row>
    <row r="62" spans="1:16" s="1" customFormat="1" ht="12.75" customHeight="1" x14ac:dyDescent="0.25">
      <c r="A62" s="26"/>
      <c r="B62" s="26"/>
      <c r="C62" s="30"/>
      <c r="D62" s="35" t="s">
        <v>264</v>
      </c>
      <c r="E62" s="63">
        <v>1.5</v>
      </c>
      <c r="F62" s="37">
        <v>40</v>
      </c>
      <c r="G62" s="35">
        <v>10</v>
      </c>
      <c r="H62" s="40">
        <v>4.5</v>
      </c>
      <c r="I62" s="38" t="s">
        <v>410</v>
      </c>
      <c r="J62" s="34">
        <f>IFERROR(_xlfn.XLOOKUP(I62,Index!$A:$A,Index!$B:$B),"")</f>
        <v>448.33</v>
      </c>
      <c r="K62"/>
      <c r="L62"/>
      <c r="M62"/>
      <c r="N62"/>
      <c r="O62"/>
      <c r="P62"/>
    </row>
    <row r="63" spans="1:16" s="1" customFormat="1" ht="12.75" customHeight="1" x14ac:dyDescent="0.25">
      <c r="A63" s="26"/>
      <c r="B63" s="26"/>
      <c r="C63" s="30"/>
      <c r="D63" s="35" t="s">
        <v>49</v>
      </c>
      <c r="E63" s="63">
        <v>1.5</v>
      </c>
      <c r="F63" s="37">
        <v>40</v>
      </c>
      <c r="G63" s="35">
        <v>10</v>
      </c>
      <c r="H63" s="40">
        <v>4.5</v>
      </c>
      <c r="I63" s="38" t="s">
        <v>411</v>
      </c>
      <c r="J63" s="34">
        <f>IFERROR(_xlfn.XLOOKUP(I63,Index!$A:$A,Index!$B:$B),"")</f>
        <v>469.67</v>
      </c>
      <c r="K63"/>
      <c r="L63"/>
      <c r="M63"/>
      <c r="N63"/>
      <c r="O63"/>
      <c r="P63"/>
    </row>
    <row r="64" spans="1:16" s="1" customFormat="1" ht="12.75" customHeight="1" x14ac:dyDescent="0.25">
      <c r="A64" s="26"/>
      <c r="B64" s="26"/>
      <c r="C64" s="30"/>
      <c r="D64" s="35" t="s">
        <v>51</v>
      </c>
      <c r="E64" s="63">
        <v>1.5</v>
      </c>
      <c r="F64" s="37">
        <v>40</v>
      </c>
      <c r="G64" s="35">
        <v>10</v>
      </c>
      <c r="H64" s="40">
        <v>4.5</v>
      </c>
      <c r="I64" s="38" t="s">
        <v>412</v>
      </c>
      <c r="J64" s="34">
        <f>IFERROR(_xlfn.XLOOKUP(I64,Index!$A:$A,Index!$B:$B),"")</f>
        <v>469.67</v>
      </c>
      <c r="K64"/>
      <c r="L64"/>
      <c r="M64"/>
      <c r="N64"/>
      <c r="O64"/>
      <c r="P64"/>
    </row>
    <row r="65" spans="1:16" s="1" customFormat="1" ht="12.75" customHeight="1" x14ac:dyDescent="0.25">
      <c r="A65" s="26"/>
      <c r="B65" s="26"/>
      <c r="C65" s="30"/>
      <c r="D65" s="35" t="s">
        <v>264</v>
      </c>
      <c r="E65" s="36">
        <v>2</v>
      </c>
      <c r="F65" s="37">
        <v>50</v>
      </c>
      <c r="G65" s="35">
        <v>15</v>
      </c>
      <c r="H65" s="40">
        <v>6.8</v>
      </c>
      <c r="I65" s="38" t="s">
        <v>413</v>
      </c>
      <c r="J65" s="34">
        <f>IFERROR(_xlfn.XLOOKUP(I65,Index!$A:$A,Index!$B:$B),"")</f>
        <v>573.36</v>
      </c>
      <c r="K65"/>
      <c r="L65"/>
      <c r="M65"/>
      <c r="N65"/>
      <c r="O65"/>
      <c r="P65"/>
    </row>
    <row r="66" spans="1:16" s="1" customFormat="1" ht="12.75" customHeight="1" x14ac:dyDescent="0.25">
      <c r="A66" s="26"/>
      <c r="B66" s="26"/>
      <c r="C66" s="30"/>
      <c r="D66" s="35" t="s">
        <v>49</v>
      </c>
      <c r="E66" s="36">
        <v>2</v>
      </c>
      <c r="F66" s="37">
        <v>50</v>
      </c>
      <c r="G66" s="35">
        <v>15</v>
      </c>
      <c r="H66" s="40">
        <v>6.8</v>
      </c>
      <c r="I66" s="38" t="s">
        <v>414</v>
      </c>
      <c r="J66" s="34">
        <f>IFERROR(_xlfn.XLOOKUP(I66,Index!$A:$A,Index!$B:$B),"")</f>
        <v>602.34</v>
      </c>
      <c r="K66"/>
      <c r="L66"/>
      <c r="M66"/>
      <c r="N66"/>
      <c r="O66"/>
      <c r="P66"/>
    </row>
    <row r="67" spans="1:16" s="1" customFormat="1" ht="12.75" customHeight="1" x14ac:dyDescent="0.25">
      <c r="A67" s="27"/>
      <c r="B67" s="27"/>
      <c r="C67" s="31"/>
      <c r="D67" s="35" t="s">
        <v>51</v>
      </c>
      <c r="E67" s="36">
        <v>2</v>
      </c>
      <c r="F67" s="37">
        <v>50</v>
      </c>
      <c r="G67" s="35">
        <v>15</v>
      </c>
      <c r="H67" s="40">
        <v>6.8</v>
      </c>
      <c r="I67" s="38" t="s">
        <v>415</v>
      </c>
      <c r="J67" s="34">
        <f>IFERROR(_xlfn.XLOOKUP(I67,Index!$A:$A,Index!$B:$B),"")</f>
        <v>602.34</v>
      </c>
      <c r="K67"/>
      <c r="L67"/>
      <c r="M67"/>
      <c r="N67"/>
      <c r="O67"/>
      <c r="P67"/>
    </row>
    <row r="68" spans="1:16" s="1" customFormat="1" ht="12.75" customHeight="1" x14ac:dyDescent="0.25">
      <c r="A68" s="12"/>
      <c r="B68" s="12"/>
      <c r="C68" s="4"/>
      <c r="D68" s="4"/>
      <c r="E68" s="5"/>
      <c r="F68" s="21"/>
      <c r="G68" s="4"/>
      <c r="H68" s="19"/>
      <c r="I68" s="19"/>
      <c r="J68" s="20"/>
      <c r="K68"/>
      <c r="L68"/>
      <c r="M68"/>
      <c r="N68"/>
      <c r="O68"/>
      <c r="P68"/>
    </row>
    <row r="69" spans="1:16" s="1" customFormat="1" ht="12.75" customHeight="1" x14ac:dyDescent="0.25">
      <c r="A69" s="12"/>
      <c r="B69" s="12"/>
      <c r="C69" s="4"/>
      <c r="D69" s="4"/>
      <c r="E69" s="5"/>
      <c r="F69" s="13"/>
      <c r="G69" s="4"/>
      <c r="H69" s="19"/>
      <c r="I69" s="19"/>
      <c r="J69" s="20"/>
      <c r="K69"/>
      <c r="L69"/>
      <c r="M69"/>
      <c r="N69"/>
      <c r="O69"/>
      <c r="P69"/>
    </row>
    <row r="70" spans="1:16" s="76" customFormat="1" ht="15.75" x14ac:dyDescent="0.25">
      <c r="A70" s="68" t="s">
        <v>416</v>
      </c>
      <c r="B70" s="68" t="s">
        <v>359</v>
      </c>
      <c r="C70" s="69"/>
      <c r="D70" s="70"/>
      <c r="E70" s="71"/>
      <c r="F70" s="72"/>
      <c r="G70" s="73"/>
      <c r="H70" s="74"/>
      <c r="I70" s="74"/>
      <c r="J70" s="75"/>
      <c r="K70"/>
      <c r="L70"/>
      <c r="M70"/>
      <c r="N70"/>
      <c r="O70"/>
      <c r="P70"/>
    </row>
    <row r="71" spans="1:16" s="1" customFormat="1" ht="15.75" x14ac:dyDescent="0.25">
      <c r="A71" s="48" t="s">
        <v>417</v>
      </c>
      <c r="B71" s="11"/>
      <c r="C71" s="4"/>
      <c r="D71" s="4"/>
      <c r="E71" s="5"/>
      <c r="F71" s="9"/>
      <c r="G71" s="4"/>
      <c r="H71" s="19"/>
      <c r="I71" s="19"/>
      <c r="J71" s="20"/>
      <c r="K71"/>
      <c r="L71"/>
      <c r="M71"/>
      <c r="N71"/>
      <c r="O71"/>
      <c r="P71"/>
    </row>
    <row r="72" spans="1:16" s="1" customFormat="1" ht="12.75" customHeight="1" x14ac:dyDescent="0.25">
      <c r="A72" s="25" t="s">
        <v>31</v>
      </c>
      <c r="B72" s="28" t="s">
        <v>32</v>
      </c>
      <c r="C72" s="276" t="s">
        <v>33</v>
      </c>
      <c r="D72" s="277"/>
      <c r="E72" s="278" t="s">
        <v>34</v>
      </c>
      <c r="F72" s="279"/>
      <c r="G72" s="278" t="s">
        <v>35</v>
      </c>
      <c r="H72" s="279"/>
      <c r="I72" s="42" t="s">
        <v>36</v>
      </c>
      <c r="J72" s="43" t="s">
        <v>37</v>
      </c>
      <c r="K72"/>
      <c r="L72"/>
      <c r="M72"/>
      <c r="N72"/>
      <c r="O72"/>
      <c r="P72"/>
    </row>
    <row r="73" spans="1:16" s="1" customFormat="1" ht="12.75" customHeight="1" x14ac:dyDescent="0.25">
      <c r="A73" s="32"/>
      <c r="B73" s="32"/>
      <c r="C73" s="33" t="s">
        <v>38</v>
      </c>
      <c r="D73" s="33" t="s">
        <v>39</v>
      </c>
      <c r="E73" s="33" t="s">
        <v>40</v>
      </c>
      <c r="F73" s="33" t="s">
        <v>41</v>
      </c>
      <c r="G73" s="33" t="s">
        <v>42</v>
      </c>
      <c r="H73" s="33" t="s">
        <v>43</v>
      </c>
      <c r="I73" s="33"/>
      <c r="J73" s="44"/>
      <c r="K73"/>
      <c r="L73"/>
      <c r="M73"/>
      <c r="N73"/>
      <c r="O73"/>
      <c r="P73"/>
    </row>
    <row r="74" spans="1:16" s="1" customFormat="1" ht="12.75" customHeight="1" x14ac:dyDescent="0.25">
      <c r="A74" s="26" t="s">
        <v>418</v>
      </c>
      <c r="B74" s="26" t="s">
        <v>398</v>
      </c>
      <c r="C74" s="30" t="s">
        <v>46</v>
      </c>
      <c r="D74" s="35" t="s">
        <v>264</v>
      </c>
      <c r="E74" s="67">
        <v>0.25</v>
      </c>
      <c r="F74" s="38">
        <v>8</v>
      </c>
      <c r="G74" s="38">
        <v>2</v>
      </c>
      <c r="H74" s="38">
        <v>0.9</v>
      </c>
      <c r="I74" s="38" t="s">
        <v>3076</v>
      </c>
      <c r="J74" s="34">
        <f t="shared" ref="J74:J75" si="0">$J$76</f>
        <v>162.94</v>
      </c>
      <c r="K74"/>
      <c r="L74"/>
      <c r="M74"/>
      <c r="N74"/>
      <c r="O74"/>
      <c r="P74"/>
    </row>
    <row r="75" spans="1:16" s="55" customFormat="1" x14ac:dyDescent="0.25">
      <c r="A75" s="26"/>
      <c r="B75" s="26"/>
      <c r="C75" s="30"/>
      <c r="D75" s="35" t="s">
        <v>264</v>
      </c>
      <c r="E75" s="63">
        <v>0.375</v>
      </c>
      <c r="F75" s="45">
        <v>10</v>
      </c>
      <c r="G75" s="35">
        <v>1.1299999999999999</v>
      </c>
      <c r="H75" s="40">
        <v>0.5</v>
      </c>
      <c r="I75" s="38" t="s">
        <v>3076</v>
      </c>
      <c r="J75" s="34">
        <f t="shared" si="0"/>
        <v>162.94</v>
      </c>
      <c r="K75"/>
      <c r="L75"/>
      <c r="M75"/>
      <c r="N75"/>
      <c r="O75"/>
      <c r="P75"/>
    </row>
    <row r="76" spans="1:16" s="55" customFormat="1" x14ac:dyDescent="0.25">
      <c r="A76" s="26"/>
      <c r="B76" s="26"/>
      <c r="C76" s="30"/>
      <c r="D76" s="35" t="s">
        <v>264</v>
      </c>
      <c r="E76" s="63">
        <v>0.5</v>
      </c>
      <c r="F76" s="45">
        <v>15</v>
      </c>
      <c r="G76" s="35">
        <v>1.1299999999999999</v>
      </c>
      <c r="H76" s="40">
        <v>0.5</v>
      </c>
      <c r="I76" s="38" t="s">
        <v>419</v>
      </c>
      <c r="J76" s="34">
        <f>IFERROR(_xlfn.XLOOKUP(I76,Index!$A:$A,Index!$B:$B),"")</f>
        <v>162.94</v>
      </c>
      <c r="K76" s="203"/>
      <c r="L76"/>
      <c r="M76"/>
      <c r="N76"/>
      <c r="O76"/>
      <c r="P76"/>
    </row>
    <row r="77" spans="1:16" s="1" customFormat="1" ht="12.75" customHeight="1" x14ac:dyDescent="0.25">
      <c r="A77" s="26"/>
      <c r="B77" s="26"/>
      <c r="C77" s="30"/>
      <c r="D77" s="35" t="s">
        <v>264</v>
      </c>
      <c r="E77" s="63">
        <v>0.75</v>
      </c>
      <c r="F77" s="45">
        <v>20</v>
      </c>
      <c r="G77" s="35">
        <v>1.75</v>
      </c>
      <c r="H77" s="40">
        <v>0.8</v>
      </c>
      <c r="I77" s="38" t="s">
        <v>420</v>
      </c>
      <c r="J77" s="34">
        <f>IFERROR(_xlfn.XLOOKUP(I77,Index!$A:$A,Index!$B:$B),"")</f>
        <v>191.17</v>
      </c>
      <c r="K77" s="203"/>
      <c r="L77"/>
      <c r="M77"/>
      <c r="N77"/>
      <c r="O77"/>
      <c r="P77"/>
    </row>
    <row r="78" spans="1:16" s="1" customFormat="1" ht="12.75" customHeight="1" x14ac:dyDescent="0.25">
      <c r="A78" s="26"/>
      <c r="B78" s="26"/>
      <c r="C78" s="30"/>
      <c r="D78" s="35" t="s">
        <v>264</v>
      </c>
      <c r="E78" s="63">
        <v>1</v>
      </c>
      <c r="F78" s="45">
        <v>25</v>
      </c>
      <c r="G78" s="35">
        <v>2.75</v>
      </c>
      <c r="H78" s="40">
        <v>1.2</v>
      </c>
      <c r="I78" s="38" t="s">
        <v>421</v>
      </c>
      <c r="J78" s="34">
        <f>IFERROR(_xlfn.XLOOKUP(I78,Index!$A:$A,Index!$B:$B),"")</f>
        <v>251.48</v>
      </c>
      <c r="K78" s="203"/>
      <c r="L78"/>
      <c r="M78"/>
      <c r="N78"/>
      <c r="O78"/>
      <c r="P78"/>
    </row>
    <row r="79" spans="1:16" s="1" customFormat="1" ht="12.75" customHeight="1" x14ac:dyDescent="0.25">
      <c r="A79" s="26"/>
      <c r="B79" s="26"/>
      <c r="C79" s="30"/>
      <c r="D79" s="35" t="s">
        <v>264</v>
      </c>
      <c r="E79" s="63">
        <v>1.25</v>
      </c>
      <c r="F79" s="45">
        <v>32</v>
      </c>
      <c r="G79" s="35">
        <v>4.5</v>
      </c>
      <c r="H79" s="40">
        <v>2</v>
      </c>
      <c r="I79" s="38" t="s">
        <v>422</v>
      </c>
      <c r="J79" s="34">
        <f>IFERROR(_xlfn.XLOOKUP(I79,Index!$A:$A,Index!$B:$B),"")</f>
        <v>340</v>
      </c>
      <c r="K79"/>
      <c r="L79"/>
      <c r="M79"/>
      <c r="N79"/>
      <c r="O79"/>
      <c r="P79"/>
    </row>
    <row r="80" spans="1:16" s="1" customFormat="1" ht="12.75" customHeight="1" x14ac:dyDescent="0.25">
      <c r="A80" s="26"/>
      <c r="B80" s="26"/>
      <c r="C80" s="30"/>
      <c r="D80" s="35" t="s">
        <v>264</v>
      </c>
      <c r="E80" s="63">
        <v>1.5</v>
      </c>
      <c r="F80" s="45">
        <v>40</v>
      </c>
      <c r="G80" s="35">
        <v>6</v>
      </c>
      <c r="H80" s="40">
        <v>2.7</v>
      </c>
      <c r="I80" s="38" t="s">
        <v>423</v>
      </c>
      <c r="J80" s="34">
        <f>IFERROR(_xlfn.XLOOKUP(I80,Index!$A:$A,Index!$B:$B),"")</f>
        <v>419.93</v>
      </c>
      <c r="K80"/>
      <c r="L80"/>
      <c r="M80"/>
      <c r="N80"/>
      <c r="O80"/>
      <c r="P80"/>
    </row>
    <row r="81" spans="1:16" s="1" customFormat="1" ht="12.75" customHeight="1" x14ac:dyDescent="0.25">
      <c r="A81" s="27"/>
      <c r="B81" s="27"/>
      <c r="C81" s="31"/>
      <c r="D81" s="35" t="s">
        <v>264</v>
      </c>
      <c r="E81" s="63">
        <v>2</v>
      </c>
      <c r="F81" s="45">
        <v>50</v>
      </c>
      <c r="G81" s="35">
        <v>8</v>
      </c>
      <c r="H81" s="40">
        <v>3.6</v>
      </c>
      <c r="I81" s="38" t="s">
        <v>424</v>
      </c>
      <c r="J81" s="34">
        <f>IFERROR(_xlfn.XLOOKUP(I81,Index!$A:$A,Index!$B:$B),"")</f>
        <v>537.45000000000005</v>
      </c>
      <c r="K81"/>
      <c r="L81"/>
      <c r="M81"/>
      <c r="N81"/>
      <c r="O81"/>
      <c r="P81"/>
    </row>
    <row r="82" spans="1:16" s="1" customFormat="1" ht="12.75" customHeight="1" x14ac:dyDescent="0.25">
      <c r="A82" s="12"/>
      <c r="B82" s="12"/>
      <c r="C82" s="4"/>
      <c r="D82" s="4"/>
      <c r="E82" s="5"/>
      <c r="F82" s="13"/>
      <c r="G82" s="4"/>
      <c r="H82" s="19"/>
      <c r="I82" s="19"/>
      <c r="J82" s="20"/>
      <c r="K82"/>
      <c r="L82"/>
      <c r="M82"/>
      <c r="N82"/>
      <c r="O82"/>
      <c r="P82"/>
    </row>
    <row r="83" spans="1:16" s="1" customFormat="1" ht="12.75" customHeight="1" x14ac:dyDescent="0.25">
      <c r="A83" s="12"/>
      <c r="B83" s="12"/>
      <c r="C83" s="4"/>
      <c r="D83" s="4"/>
      <c r="E83" s="5"/>
      <c r="F83" s="13"/>
      <c r="G83" s="4"/>
      <c r="H83" s="19"/>
      <c r="I83" s="19"/>
      <c r="J83" s="20"/>
      <c r="K83"/>
      <c r="L83"/>
      <c r="M83"/>
      <c r="N83"/>
      <c r="O83"/>
      <c r="P83"/>
    </row>
    <row r="85" spans="1:16" s="1" customFormat="1" ht="15.75" x14ac:dyDescent="0.25">
      <c r="A85" s="61" t="s">
        <v>13</v>
      </c>
      <c r="B85" s="61" t="s">
        <v>359</v>
      </c>
      <c r="C85" s="14"/>
      <c r="D85" s="3"/>
      <c r="E85" s="8"/>
      <c r="F85" s="9"/>
      <c r="G85" s="10"/>
      <c r="H85" s="19"/>
      <c r="I85" s="19"/>
      <c r="J85" s="20"/>
      <c r="K85"/>
      <c r="L85"/>
      <c r="M85"/>
      <c r="N85"/>
      <c r="O85"/>
      <c r="P85"/>
    </row>
    <row r="86" spans="1:16" s="1" customFormat="1" ht="15.75" x14ac:dyDescent="0.25">
      <c r="A86" s="48" t="s">
        <v>425</v>
      </c>
      <c r="B86" s="11"/>
      <c r="C86" s="4"/>
      <c r="D86" s="4"/>
      <c r="E86" s="5"/>
      <c r="F86" s="9"/>
      <c r="G86" s="4"/>
      <c r="H86" s="19"/>
      <c r="I86" s="19"/>
      <c r="J86" s="20"/>
      <c r="K86"/>
      <c r="L86"/>
      <c r="M86"/>
      <c r="N86"/>
      <c r="O86"/>
      <c r="P86"/>
    </row>
    <row r="87" spans="1:16" s="1" customFormat="1" ht="12.75" customHeight="1" x14ac:dyDescent="0.25">
      <c r="A87" s="25" t="s">
        <v>31</v>
      </c>
      <c r="B87" s="28" t="s">
        <v>32</v>
      </c>
      <c r="C87" s="276" t="s">
        <v>33</v>
      </c>
      <c r="D87" s="277"/>
      <c r="E87" s="278" t="s">
        <v>34</v>
      </c>
      <c r="F87" s="279"/>
      <c r="G87" s="278" t="s">
        <v>35</v>
      </c>
      <c r="H87" s="279"/>
      <c r="I87" s="42" t="s">
        <v>36</v>
      </c>
      <c r="J87" s="43" t="s">
        <v>37</v>
      </c>
      <c r="K87"/>
      <c r="L87"/>
      <c r="M87"/>
      <c r="N87"/>
      <c r="O87"/>
      <c r="P87"/>
    </row>
    <row r="88" spans="1:16" s="1" customFormat="1" ht="12.75" customHeight="1" x14ac:dyDescent="0.25">
      <c r="A88" s="32"/>
      <c r="B88" s="32"/>
      <c r="C88" s="33" t="s">
        <v>38</v>
      </c>
      <c r="D88" s="33" t="s">
        <v>39</v>
      </c>
      <c r="E88" s="33" t="s">
        <v>40</v>
      </c>
      <c r="F88" s="33" t="s">
        <v>41</v>
      </c>
      <c r="G88" s="33" t="s">
        <v>42</v>
      </c>
      <c r="H88" s="33" t="s">
        <v>43</v>
      </c>
      <c r="I88" s="33"/>
      <c r="J88" s="44"/>
      <c r="K88"/>
      <c r="L88"/>
      <c r="M88"/>
      <c r="N88"/>
      <c r="O88"/>
      <c r="P88"/>
    </row>
    <row r="89" spans="1:16" s="1" customFormat="1" ht="12.75" customHeight="1" x14ac:dyDescent="0.25">
      <c r="A89" s="26" t="s">
        <v>426</v>
      </c>
      <c r="B89" s="26" t="s">
        <v>45</v>
      </c>
      <c r="C89" s="30" t="s">
        <v>46</v>
      </c>
      <c r="D89" s="35" t="s">
        <v>264</v>
      </c>
      <c r="E89" s="67">
        <v>0.25</v>
      </c>
      <c r="F89" s="38">
        <v>8</v>
      </c>
      <c r="G89" s="38">
        <v>3</v>
      </c>
      <c r="H89" s="38">
        <v>1.4</v>
      </c>
      <c r="I89" s="38" t="s">
        <v>427</v>
      </c>
      <c r="J89" s="34">
        <f>IFERROR(_xlfn.XLOOKUP(I89,Index!$A:$A,Index!$B:$B),"")</f>
        <v>820.41</v>
      </c>
      <c r="K89"/>
      <c r="L89"/>
      <c r="M89"/>
      <c r="N89"/>
      <c r="O89"/>
      <c r="P89"/>
    </row>
    <row r="90" spans="1:16" s="1" customFormat="1" x14ac:dyDescent="0.25">
      <c r="A90" s="26"/>
      <c r="B90" s="26"/>
      <c r="C90" s="30"/>
      <c r="D90" s="35" t="s">
        <v>264</v>
      </c>
      <c r="E90" s="63">
        <v>0.375</v>
      </c>
      <c r="F90" s="45">
        <v>10</v>
      </c>
      <c r="G90" s="35">
        <v>4</v>
      </c>
      <c r="H90" s="40">
        <v>1.8</v>
      </c>
      <c r="I90" s="38" t="s">
        <v>428</v>
      </c>
      <c r="J90" s="34">
        <f>IFERROR(_xlfn.XLOOKUP(I90,Index!$A:$A,Index!$B:$B),"")</f>
        <v>820.41</v>
      </c>
      <c r="K90"/>
      <c r="L90"/>
      <c r="M90"/>
      <c r="N90"/>
      <c r="O90"/>
      <c r="P90"/>
    </row>
    <row r="91" spans="1:16" s="1" customFormat="1" x14ac:dyDescent="0.25">
      <c r="A91" s="26"/>
      <c r="B91" s="26"/>
      <c r="C91" s="30"/>
      <c r="D91" s="35" t="s">
        <v>264</v>
      </c>
      <c r="E91" s="63">
        <v>0.5</v>
      </c>
      <c r="F91" s="45">
        <v>15</v>
      </c>
      <c r="G91" s="35">
        <v>7</v>
      </c>
      <c r="H91" s="40">
        <v>3.2</v>
      </c>
      <c r="I91" s="38" t="s">
        <v>429</v>
      </c>
      <c r="J91" s="34">
        <f>IFERROR(_xlfn.XLOOKUP(I91,Index!$A:$A,Index!$B:$B),"")</f>
        <v>820.41</v>
      </c>
      <c r="K91"/>
      <c r="L91"/>
      <c r="M91"/>
      <c r="N91"/>
      <c r="O91"/>
      <c r="P91"/>
    </row>
    <row r="92" spans="1:16" s="1" customFormat="1" ht="12.75" customHeight="1" x14ac:dyDescent="0.25">
      <c r="A92" s="26"/>
      <c r="B92" s="26"/>
      <c r="C92" s="30"/>
      <c r="D92" s="35" t="s">
        <v>264</v>
      </c>
      <c r="E92" s="63">
        <v>0.75</v>
      </c>
      <c r="F92" s="45">
        <v>20</v>
      </c>
      <c r="G92" s="35">
        <v>10</v>
      </c>
      <c r="H92" s="40">
        <v>4.5</v>
      </c>
      <c r="I92" s="38" t="s">
        <v>430</v>
      </c>
      <c r="J92" s="34">
        <f>IFERROR(_xlfn.XLOOKUP(I92,Index!$A:$A,Index!$B:$B),"")</f>
        <v>856.26</v>
      </c>
      <c r="K92"/>
      <c r="L92"/>
      <c r="M92"/>
      <c r="N92"/>
      <c r="O92"/>
      <c r="P92"/>
    </row>
    <row r="93" spans="1:16" s="1" customFormat="1" ht="12.75" customHeight="1" x14ac:dyDescent="0.25">
      <c r="A93" s="26"/>
      <c r="B93" s="26"/>
      <c r="C93" s="30"/>
      <c r="D93" s="35" t="s">
        <v>264</v>
      </c>
      <c r="E93" s="63">
        <v>1</v>
      </c>
      <c r="F93" s="45">
        <v>25</v>
      </c>
      <c r="G93" s="35">
        <v>16</v>
      </c>
      <c r="H93" s="40">
        <v>7.3</v>
      </c>
      <c r="I93" s="38" t="s">
        <v>431</v>
      </c>
      <c r="J93" s="34">
        <f>IFERROR(_xlfn.XLOOKUP(I93,Index!$A:$A,Index!$B:$B),"")</f>
        <v>1001.12</v>
      </c>
      <c r="K93"/>
      <c r="L93"/>
      <c r="M93"/>
      <c r="N93"/>
      <c r="O93"/>
      <c r="P93"/>
    </row>
    <row r="94" spans="1:16" s="1" customFormat="1" ht="12.75" customHeight="1" x14ac:dyDescent="0.25">
      <c r="A94" s="26"/>
      <c r="B94" s="26"/>
      <c r="C94" s="30"/>
      <c r="D94" s="35" t="s">
        <v>264</v>
      </c>
      <c r="E94" s="63">
        <v>1.25</v>
      </c>
      <c r="F94" s="45">
        <v>32</v>
      </c>
      <c r="G94" s="35">
        <v>22</v>
      </c>
      <c r="H94" s="40">
        <v>10</v>
      </c>
      <c r="I94" s="38" t="s">
        <v>432</v>
      </c>
      <c r="J94" s="34">
        <f>IFERROR(_xlfn.XLOOKUP(I94,Index!$A:$A,Index!$B:$B),"")</f>
        <v>1858.7</v>
      </c>
      <c r="K94"/>
      <c r="L94"/>
      <c r="M94"/>
      <c r="N94"/>
      <c r="O94"/>
      <c r="P94"/>
    </row>
    <row r="95" spans="1:16" s="1" customFormat="1" ht="12.75" customHeight="1" x14ac:dyDescent="0.25">
      <c r="A95" s="26"/>
      <c r="B95" s="26"/>
      <c r="C95" s="30"/>
      <c r="D95" s="35" t="s">
        <v>264</v>
      </c>
      <c r="E95" s="63">
        <v>1.5</v>
      </c>
      <c r="F95" s="45">
        <v>40</v>
      </c>
      <c r="G95" s="35">
        <v>43</v>
      </c>
      <c r="H95" s="40">
        <v>19.5</v>
      </c>
      <c r="I95" s="38" t="s">
        <v>433</v>
      </c>
      <c r="J95" s="34">
        <f>IFERROR(_xlfn.XLOOKUP(I95,Index!$A:$A,Index!$B:$B),"")</f>
        <v>2397.73</v>
      </c>
      <c r="K95"/>
      <c r="L95"/>
      <c r="M95"/>
      <c r="N95"/>
      <c r="O95"/>
      <c r="P95"/>
    </row>
    <row r="96" spans="1:16" s="1" customFormat="1" ht="12.75" customHeight="1" x14ac:dyDescent="0.25">
      <c r="A96" s="27"/>
      <c r="B96" s="27"/>
      <c r="C96" s="31"/>
      <c r="D96" s="35" t="s">
        <v>264</v>
      </c>
      <c r="E96" s="63">
        <v>2</v>
      </c>
      <c r="F96" s="45">
        <v>50</v>
      </c>
      <c r="G96" s="35">
        <v>43</v>
      </c>
      <c r="H96" s="40">
        <v>19.5</v>
      </c>
      <c r="I96" s="38" t="s">
        <v>434</v>
      </c>
      <c r="J96" s="34">
        <f>IFERROR(_xlfn.XLOOKUP(I96,Index!$A:$A,Index!$B:$B),"")</f>
        <v>3165</v>
      </c>
      <c r="K96" s="203"/>
      <c r="L96"/>
      <c r="M96"/>
      <c r="N96"/>
      <c r="O96"/>
      <c r="P96"/>
    </row>
    <row r="97" spans="1:16" s="1" customFormat="1" ht="12.75" customHeight="1" x14ac:dyDescent="0.25">
      <c r="A97" s="12"/>
      <c r="B97" s="12"/>
      <c r="C97" s="4"/>
      <c r="D97" s="4"/>
      <c r="E97" s="77"/>
      <c r="F97" s="78"/>
      <c r="G97" s="4"/>
      <c r="H97" s="19"/>
      <c r="I97" s="19"/>
      <c r="J97" s="81"/>
      <c r="K97"/>
      <c r="L97"/>
      <c r="M97"/>
      <c r="N97"/>
      <c r="O97"/>
      <c r="P97"/>
    </row>
    <row r="98" spans="1:16" s="1" customFormat="1" ht="15.75" x14ac:dyDescent="0.25">
      <c r="A98" s="61" t="s">
        <v>3109</v>
      </c>
      <c r="B98" s="61" t="s">
        <v>359</v>
      </c>
      <c r="C98" s="14"/>
      <c r="D98" s="3"/>
      <c r="E98" s="8"/>
      <c r="F98" s="9"/>
      <c r="G98" s="10"/>
      <c r="H98" s="19"/>
      <c r="I98" s="19"/>
      <c r="J98" s="20"/>
      <c r="K98"/>
      <c r="L98"/>
      <c r="M98"/>
      <c r="N98"/>
      <c r="O98"/>
      <c r="P98"/>
    </row>
    <row r="99" spans="1:16" s="1" customFormat="1" ht="15.75" x14ac:dyDescent="0.25">
      <c r="A99" s="48" t="s">
        <v>425</v>
      </c>
      <c r="B99" s="11"/>
      <c r="C99" s="4"/>
      <c r="D99" s="4"/>
      <c r="E99" s="5"/>
      <c r="F99" s="9"/>
      <c r="G99" s="4"/>
      <c r="H99" s="19"/>
      <c r="I99" s="19"/>
      <c r="J99" s="20"/>
      <c r="K99"/>
      <c r="L99"/>
      <c r="M99"/>
      <c r="N99"/>
      <c r="O99"/>
      <c r="P99"/>
    </row>
    <row r="100" spans="1:16" s="1" customFormat="1" ht="12.75" customHeight="1" x14ac:dyDescent="0.25">
      <c r="A100" s="25" t="s">
        <v>31</v>
      </c>
      <c r="B100" s="28" t="s">
        <v>32</v>
      </c>
      <c r="C100" s="276" t="s">
        <v>33</v>
      </c>
      <c r="D100" s="277"/>
      <c r="E100" s="278" t="s">
        <v>34</v>
      </c>
      <c r="F100" s="279"/>
      <c r="G100" s="278" t="s">
        <v>35</v>
      </c>
      <c r="H100" s="279"/>
      <c r="I100" s="42" t="s">
        <v>36</v>
      </c>
      <c r="J100" s="43" t="s">
        <v>37</v>
      </c>
      <c r="K100"/>
      <c r="L100"/>
      <c r="M100"/>
      <c r="N100"/>
      <c r="O100"/>
      <c r="P100"/>
    </row>
    <row r="101" spans="1:16" s="1" customFormat="1" ht="12.75" customHeight="1" x14ac:dyDescent="0.25">
      <c r="A101" s="32"/>
      <c r="B101" s="32"/>
      <c r="C101" s="33" t="s">
        <v>38</v>
      </c>
      <c r="D101" s="33" t="s">
        <v>39</v>
      </c>
      <c r="E101" s="33" t="s">
        <v>40</v>
      </c>
      <c r="F101" s="33" t="s">
        <v>41</v>
      </c>
      <c r="G101" s="33" t="s">
        <v>42</v>
      </c>
      <c r="H101" s="33" t="s">
        <v>43</v>
      </c>
      <c r="I101" s="33"/>
      <c r="J101" s="44"/>
      <c r="K101"/>
      <c r="L101"/>
      <c r="M101"/>
      <c r="N101"/>
      <c r="O101"/>
      <c r="P101"/>
    </row>
    <row r="102" spans="1:16" s="1" customFormat="1" ht="12.75" customHeight="1" x14ac:dyDescent="0.25">
      <c r="A102" s="26" t="s">
        <v>3110</v>
      </c>
      <c r="B102" s="26" t="s">
        <v>45</v>
      </c>
      <c r="C102" s="30" t="s">
        <v>46</v>
      </c>
      <c r="D102" s="35" t="s">
        <v>264</v>
      </c>
      <c r="E102" s="63">
        <v>0.5</v>
      </c>
      <c r="F102" s="45">
        <v>15</v>
      </c>
      <c r="G102" s="35">
        <v>3</v>
      </c>
      <c r="H102" s="40">
        <v>1.4</v>
      </c>
      <c r="I102" s="38" t="s">
        <v>3111</v>
      </c>
      <c r="J102" s="34">
        <f>IFERROR(_xlfn.XLOOKUP(I102,Index!$A:$A,Index!$B:$B),"")</f>
        <v>4314.26</v>
      </c>
      <c r="K102"/>
      <c r="L102"/>
      <c r="M102"/>
      <c r="N102"/>
      <c r="O102"/>
      <c r="P102"/>
    </row>
    <row r="103" spans="1:16" s="1" customFormat="1" x14ac:dyDescent="0.25">
      <c r="A103" s="26"/>
      <c r="B103" s="26"/>
      <c r="C103" s="30"/>
      <c r="D103" s="35" t="s">
        <v>264</v>
      </c>
      <c r="E103" s="63">
        <v>0.75</v>
      </c>
      <c r="F103" s="45">
        <v>20</v>
      </c>
      <c r="G103" s="35">
        <v>4</v>
      </c>
      <c r="H103" s="40">
        <v>1.8</v>
      </c>
      <c r="I103" s="38" t="s">
        <v>3112</v>
      </c>
      <c r="J103" s="34">
        <f>IFERROR(_xlfn.XLOOKUP(I103,Index!$A:$A,Index!$B:$B),"")</f>
        <v>4961.41</v>
      </c>
      <c r="K103"/>
      <c r="L103"/>
      <c r="M103"/>
      <c r="N103"/>
      <c r="O103"/>
      <c r="P103"/>
    </row>
    <row r="104" spans="1:16" s="1" customFormat="1" x14ac:dyDescent="0.25">
      <c r="A104" s="26"/>
      <c r="B104" s="26"/>
      <c r="C104" s="30"/>
      <c r="D104" s="35" t="s">
        <v>264</v>
      </c>
      <c r="E104" s="63">
        <v>1</v>
      </c>
      <c r="F104" s="45">
        <v>25</v>
      </c>
      <c r="G104" s="35">
        <v>7</v>
      </c>
      <c r="H104" s="40">
        <v>3.2</v>
      </c>
      <c r="I104" s="38" t="s">
        <v>3113</v>
      </c>
      <c r="J104" s="34">
        <f>IFERROR(_xlfn.XLOOKUP(I104,Index!$A:$A,Index!$B:$B),"")</f>
        <v>5705.62</v>
      </c>
      <c r="K104"/>
      <c r="L104"/>
      <c r="M104"/>
      <c r="N104"/>
      <c r="O104"/>
      <c r="P104"/>
    </row>
    <row r="105" spans="1:16" s="1" customFormat="1" ht="12.75" customHeight="1" x14ac:dyDescent="0.25">
      <c r="A105" s="26"/>
      <c r="B105" s="26"/>
      <c r="C105" s="30"/>
      <c r="D105" s="35" t="s">
        <v>264</v>
      </c>
      <c r="E105" s="63">
        <v>1.25</v>
      </c>
      <c r="F105" s="45">
        <v>32</v>
      </c>
      <c r="G105" s="35">
        <v>10</v>
      </c>
      <c r="H105" s="40">
        <v>4.5</v>
      </c>
      <c r="I105" s="38" t="s">
        <v>3114</v>
      </c>
      <c r="J105" s="34">
        <f>IFERROR(_xlfn.XLOOKUP(I105,Index!$A:$A,Index!$B:$B),"")</f>
        <v>6276.18</v>
      </c>
      <c r="K105"/>
      <c r="L105"/>
      <c r="M105"/>
      <c r="N105"/>
      <c r="O105"/>
      <c r="P105"/>
    </row>
    <row r="106" spans="1:16" s="1" customFormat="1" ht="12.75" customHeight="1" x14ac:dyDescent="0.25">
      <c r="A106" s="26"/>
      <c r="B106" s="26"/>
      <c r="C106" s="30"/>
      <c r="D106" s="35" t="s">
        <v>264</v>
      </c>
      <c r="E106" s="63">
        <v>1.5</v>
      </c>
      <c r="F106" s="45">
        <v>40</v>
      </c>
      <c r="G106" s="35">
        <v>16</v>
      </c>
      <c r="H106" s="40">
        <v>7.3</v>
      </c>
      <c r="I106" s="38" t="s">
        <v>3115</v>
      </c>
      <c r="J106" s="34">
        <f>IFERROR(_xlfn.XLOOKUP(I106,Index!$A:$A,Index!$B:$B),"")</f>
        <v>8159.03</v>
      </c>
      <c r="K106"/>
      <c r="L106"/>
      <c r="M106"/>
      <c r="N106"/>
      <c r="O106"/>
      <c r="P106"/>
    </row>
    <row r="107" spans="1:16" s="1" customFormat="1" ht="12.75" customHeight="1" x14ac:dyDescent="0.25">
      <c r="A107" s="26"/>
      <c r="B107" s="26"/>
      <c r="C107" s="30"/>
      <c r="D107" s="35" t="s">
        <v>264</v>
      </c>
      <c r="E107" s="63">
        <v>2</v>
      </c>
      <c r="F107" s="45">
        <v>50</v>
      </c>
      <c r="G107" s="35">
        <v>22</v>
      </c>
      <c r="H107" s="40">
        <v>10</v>
      </c>
      <c r="I107" s="38" t="s">
        <v>3116</v>
      </c>
      <c r="J107" s="34">
        <f>IFERROR(_xlfn.XLOOKUP(I107,Index!$A:$A,Index!$B:$B),"")</f>
        <v>10606.75</v>
      </c>
      <c r="K107"/>
      <c r="L107"/>
      <c r="M107"/>
      <c r="N107"/>
      <c r="O107"/>
      <c r="P107"/>
    </row>
    <row r="108" spans="1:16" s="1" customFormat="1" ht="12.75" customHeight="1" x14ac:dyDescent="0.25">
      <c r="A108" s="26"/>
      <c r="B108" s="26"/>
      <c r="C108" s="30"/>
      <c r="D108" s="35" t="s">
        <v>264</v>
      </c>
      <c r="E108" s="63">
        <v>2.5</v>
      </c>
      <c r="F108" s="45">
        <v>65</v>
      </c>
      <c r="G108" s="35">
        <v>42</v>
      </c>
      <c r="H108" s="40">
        <v>19.100000000000001</v>
      </c>
      <c r="I108" s="38" t="s">
        <v>3117</v>
      </c>
      <c r="J108" s="34">
        <f>IFERROR(_xlfn.XLOOKUP(I108,Index!$A:$A,Index!$B:$B),"")</f>
        <v>15964.86</v>
      </c>
      <c r="K108"/>
      <c r="L108"/>
      <c r="M108"/>
      <c r="N108"/>
      <c r="O108"/>
      <c r="P108"/>
    </row>
    <row r="109" spans="1:16" s="1" customFormat="1" ht="12.75" customHeight="1" x14ac:dyDescent="0.25">
      <c r="A109" s="27"/>
      <c r="B109" s="27"/>
      <c r="C109" s="31"/>
      <c r="D109" s="35" t="s">
        <v>264</v>
      </c>
      <c r="E109" s="63">
        <v>3</v>
      </c>
      <c r="F109" s="45">
        <v>80</v>
      </c>
      <c r="G109" s="35">
        <v>43</v>
      </c>
      <c r="H109" s="40">
        <v>19.5</v>
      </c>
      <c r="I109" s="38" t="s">
        <v>3076</v>
      </c>
      <c r="J109" s="34">
        <f>J108+350</f>
        <v>16314.86</v>
      </c>
      <c r="K109" s="203"/>
      <c r="L109"/>
      <c r="M109"/>
      <c r="N109"/>
      <c r="O109"/>
      <c r="P109"/>
    </row>
    <row r="110" spans="1:16" s="1" customFormat="1" ht="12.75" customHeight="1" x14ac:dyDescent="0.25">
      <c r="A110" s="12"/>
      <c r="B110" s="12"/>
      <c r="C110" s="4"/>
      <c r="D110" s="4"/>
      <c r="E110" s="5"/>
      <c r="F110" s="13"/>
      <c r="G110" s="4"/>
      <c r="H110" s="19"/>
      <c r="I110" s="19"/>
      <c r="J110" s="20"/>
      <c r="K110"/>
      <c r="L110"/>
      <c r="M110"/>
      <c r="N110"/>
      <c r="O110"/>
      <c r="P110"/>
    </row>
    <row r="111" spans="1:16" s="1" customFormat="1" ht="15.75" x14ac:dyDescent="0.25">
      <c r="A111" s="68" t="s">
        <v>14</v>
      </c>
      <c r="B111" s="68" t="s">
        <v>359</v>
      </c>
      <c r="C111" s="69"/>
      <c r="D111" s="70"/>
      <c r="E111" s="71"/>
      <c r="F111" s="72"/>
      <c r="G111" s="73"/>
      <c r="H111" s="74"/>
      <c r="I111" s="74"/>
      <c r="J111" s="75"/>
      <c r="K111"/>
      <c r="L111"/>
      <c r="M111"/>
      <c r="N111"/>
      <c r="O111"/>
      <c r="P111"/>
    </row>
    <row r="112" spans="1:16" s="1" customFormat="1" ht="15.75" x14ac:dyDescent="0.25">
      <c r="A112" s="48" t="s">
        <v>435</v>
      </c>
      <c r="B112" s="11"/>
      <c r="C112" s="4"/>
      <c r="D112" s="4"/>
      <c r="E112" s="5"/>
      <c r="F112" s="9"/>
      <c r="G112" s="4"/>
      <c r="H112" s="19"/>
      <c r="I112" s="19"/>
      <c r="J112" s="20"/>
      <c r="K112"/>
      <c r="L112"/>
      <c r="M112"/>
      <c r="N112"/>
      <c r="O112"/>
      <c r="P112"/>
    </row>
    <row r="113" spans="1:16" s="1" customFormat="1" ht="12.75" customHeight="1" x14ac:dyDescent="0.25">
      <c r="A113" s="25" t="s">
        <v>31</v>
      </c>
      <c r="B113" s="28" t="s">
        <v>32</v>
      </c>
      <c r="C113" s="276" t="s">
        <v>33</v>
      </c>
      <c r="D113" s="277"/>
      <c r="E113" s="278" t="s">
        <v>34</v>
      </c>
      <c r="F113" s="279"/>
      <c r="G113" s="278" t="s">
        <v>35</v>
      </c>
      <c r="H113" s="279"/>
      <c r="I113" s="42" t="s">
        <v>36</v>
      </c>
      <c r="J113" s="43" t="s">
        <v>37</v>
      </c>
      <c r="K113"/>
      <c r="L113"/>
      <c r="M113"/>
      <c r="N113"/>
      <c r="O113"/>
      <c r="P113"/>
    </row>
    <row r="114" spans="1:16" s="1" customFormat="1" ht="12.75" customHeight="1" x14ac:dyDescent="0.25">
      <c r="A114" s="32"/>
      <c r="B114" s="32"/>
      <c r="C114" s="33" t="s">
        <v>38</v>
      </c>
      <c r="D114" s="33" t="s">
        <v>39</v>
      </c>
      <c r="E114" s="33" t="s">
        <v>40</v>
      </c>
      <c r="F114" s="33" t="s">
        <v>41</v>
      </c>
      <c r="G114" s="33" t="s">
        <v>42</v>
      </c>
      <c r="H114" s="33" t="s">
        <v>43</v>
      </c>
      <c r="I114" s="33"/>
      <c r="J114" s="44"/>
      <c r="K114"/>
      <c r="L114"/>
      <c r="M114"/>
      <c r="N114"/>
      <c r="O114"/>
      <c r="P114"/>
    </row>
    <row r="115" spans="1:16" s="1" customFormat="1" ht="12.75" customHeight="1" x14ac:dyDescent="0.25">
      <c r="A115" s="26" t="s">
        <v>436</v>
      </c>
      <c r="B115" s="26" t="s">
        <v>398</v>
      </c>
      <c r="C115" s="30" t="s">
        <v>46</v>
      </c>
      <c r="D115" s="35" t="s">
        <v>437</v>
      </c>
      <c r="E115" s="67">
        <v>0.25</v>
      </c>
      <c r="F115" s="38">
        <v>8</v>
      </c>
      <c r="G115" s="38">
        <v>1</v>
      </c>
      <c r="H115" s="38">
        <v>0.5</v>
      </c>
      <c r="I115" s="38" t="s">
        <v>438</v>
      </c>
      <c r="J115" s="34">
        <f>IFERROR(_xlfn.XLOOKUP(I115,Index!$A:$A,Index!$B:$B),"")</f>
        <v>1176.55</v>
      </c>
      <c r="K115"/>
      <c r="L115"/>
      <c r="M115"/>
      <c r="N115"/>
      <c r="O115"/>
      <c r="P115"/>
    </row>
    <row r="116" spans="1:16" s="1" customFormat="1" ht="12.75" customHeight="1" x14ac:dyDescent="0.25">
      <c r="A116" s="26"/>
      <c r="B116" s="26"/>
      <c r="C116" s="30"/>
      <c r="D116" s="35" t="s">
        <v>264</v>
      </c>
      <c r="E116" s="63">
        <v>0.375</v>
      </c>
      <c r="F116" s="45">
        <v>10</v>
      </c>
      <c r="G116" s="35">
        <v>1</v>
      </c>
      <c r="H116" s="40">
        <v>0.5</v>
      </c>
      <c r="I116" s="38" t="s">
        <v>3076</v>
      </c>
      <c r="J116" s="34">
        <f>J115</f>
        <v>1176.55</v>
      </c>
      <c r="K116"/>
      <c r="L116"/>
      <c r="M116"/>
      <c r="N116"/>
      <c r="O116"/>
      <c r="P116"/>
    </row>
    <row r="117" spans="1:16" s="1" customFormat="1" ht="12.75" customHeight="1" x14ac:dyDescent="0.25">
      <c r="A117" s="26"/>
      <c r="B117" s="26"/>
      <c r="C117" s="30"/>
      <c r="D117" s="35" t="s">
        <v>264</v>
      </c>
      <c r="E117" s="63">
        <v>0.5</v>
      </c>
      <c r="F117" s="45">
        <v>15</v>
      </c>
      <c r="G117" s="35">
        <v>2</v>
      </c>
      <c r="H117" s="40">
        <v>0.9</v>
      </c>
      <c r="I117" s="38" t="s">
        <v>439</v>
      </c>
      <c r="J117" s="34">
        <f>IFERROR(_xlfn.XLOOKUP(I117,Index!$A:$A,Index!$B:$B),"")</f>
        <v>1176.55</v>
      </c>
      <c r="K117"/>
      <c r="L117"/>
      <c r="M117"/>
      <c r="N117"/>
      <c r="O117"/>
      <c r="P117"/>
    </row>
    <row r="118" spans="1:16" s="1" customFormat="1" ht="12.75" customHeight="1" x14ac:dyDescent="0.25">
      <c r="A118" s="26"/>
      <c r="B118" s="26"/>
      <c r="C118" s="30"/>
      <c r="D118" s="35" t="s">
        <v>264</v>
      </c>
      <c r="E118" s="63">
        <v>0.75</v>
      </c>
      <c r="F118" s="45">
        <v>20</v>
      </c>
      <c r="G118" s="35">
        <v>4</v>
      </c>
      <c r="H118" s="40">
        <v>1.8</v>
      </c>
      <c r="I118" s="38" t="s">
        <v>440</v>
      </c>
      <c r="J118" s="34">
        <f>IFERROR(_xlfn.XLOOKUP(I118,Index!$A:$A,Index!$B:$B),"")</f>
        <v>1223.1400000000001</v>
      </c>
      <c r="K118"/>
      <c r="L118"/>
      <c r="M118"/>
      <c r="N118"/>
      <c r="O118"/>
      <c r="P118"/>
    </row>
    <row r="119" spans="1:16" s="1" customFormat="1" ht="12.75" customHeight="1" x14ac:dyDescent="0.25">
      <c r="A119" s="26"/>
      <c r="B119" s="26"/>
      <c r="C119" s="30"/>
      <c r="D119" s="35" t="s">
        <v>264</v>
      </c>
      <c r="E119" s="63">
        <v>1</v>
      </c>
      <c r="F119" s="45">
        <v>25</v>
      </c>
      <c r="G119" s="35">
        <v>6</v>
      </c>
      <c r="H119" s="40">
        <v>2.7</v>
      </c>
      <c r="I119" s="38" t="s">
        <v>441</v>
      </c>
      <c r="J119" s="34">
        <f>IFERROR(_xlfn.XLOOKUP(I119,Index!$A:$A,Index!$B:$B),"")</f>
        <v>1428.34</v>
      </c>
      <c r="K119"/>
      <c r="L119"/>
      <c r="M119"/>
      <c r="N119"/>
      <c r="O119"/>
      <c r="P119"/>
    </row>
    <row r="120" spans="1:16" s="1" customFormat="1" ht="12.75" customHeight="1" x14ac:dyDescent="0.25">
      <c r="A120" s="26"/>
      <c r="B120" s="26"/>
      <c r="C120" s="30"/>
      <c r="D120" s="35" t="s">
        <v>264</v>
      </c>
      <c r="E120" s="63">
        <v>1.25</v>
      </c>
      <c r="F120" s="45">
        <v>32</v>
      </c>
      <c r="G120" s="35">
        <v>8</v>
      </c>
      <c r="H120" s="40">
        <v>3.6</v>
      </c>
      <c r="I120" s="38" t="s">
        <v>442</v>
      </c>
      <c r="J120" s="34">
        <f>IFERROR(_xlfn.XLOOKUP(I120,Index!$A:$A,Index!$B:$B),"")</f>
        <v>1807.96</v>
      </c>
      <c r="K120"/>
      <c r="L120"/>
      <c r="M120"/>
      <c r="N120"/>
      <c r="O120"/>
      <c r="P120"/>
    </row>
    <row r="121" spans="1:16" s="1" customFormat="1" ht="12.75" customHeight="1" x14ac:dyDescent="0.25">
      <c r="A121" s="26"/>
      <c r="B121" s="26"/>
      <c r="C121" s="30"/>
      <c r="D121" s="35" t="s">
        <v>264</v>
      </c>
      <c r="E121" s="63">
        <v>1.5</v>
      </c>
      <c r="F121" s="45">
        <v>40</v>
      </c>
      <c r="G121" s="35">
        <v>10</v>
      </c>
      <c r="H121" s="40">
        <v>4.5</v>
      </c>
      <c r="I121" s="38" t="s">
        <v>443</v>
      </c>
      <c r="J121" s="34">
        <f>IFERROR(_xlfn.XLOOKUP(I121,Index!$A:$A,Index!$B:$B),"")</f>
        <v>2363.0300000000002</v>
      </c>
      <c r="K121"/>
      <c r="L121"/>
      <c r="M121"/>
      <c r="N121"/>
      <c r="O121"/>
      <c r="P121"/>
    </row>
    <row r="122" spans="1:16" s="1" customFormat="1" ht="12.75" customHeight="1" x14ac:dyDescent="0.25">
      <c r="A122" s="27"/>
      <c r="B122" s="27"/>
      <c r="C122" s="31"/>
      <c r="D122" s="35" t="s">
        <v>264</v>
      </c>
      <c r="E122" s="63">
        <v>2</v>
      </c>
      <c r="F122" s="45">
        <v>50</v>
      </c>
      <c r="G122" s="35">
        <v>14</v>
      </c>
      <c r="H122" s="40">
        <v>6.4</v>
      </c>
      <c r="I122" s="38" t="s">
        <v>444</v>
      </c>
      <c r="J122" s="34">
        <f>IFERROR(_xlfn.XLOOKUP(I122,Index!$A:$A,Index!$B:$B),"")</f>
        <v>3120.32</v>
      </c>
      <c r="K122"/>
      <c r="L122"/>
      <c r="M122"/>
      <c r="N122"/>
      <c r="O122"/>
      <c r="P122"/>
    </row>
    <row r="123" spans="1:16" s="1" customFormat="1" ht="12.75" customHeight="1" x14ac:dyDescent="0.25">
      <c r="A123" s="12"/>
      <c r="B123" s="12"/>
      <c r="C123" s="4"/>
      <c r="D123" s="4"/>
      <c r="E123" s="5"/>
      <c r="F123" s="13"/>
      <c r="G123" s="4"/>
      <c r="H123" s="19"/>
      <c r="I123" s="19"/>
      <c r="J123" s="20"/>
      <c r="K123"/>
      <c r="L123"/>
      <c r="M123"/>
      <c r="N123"/>
      <c r="O123"/>
      <c r="P123"/>
    </row>
    <row r="124" spans="1:16" s="1" customFormat="1" ht="15.75" x14ac:dyDescent="0.25">
      <c r="A124" s="61" t="s">
        <v>3118</v>
      </c>
      <c r="B124" s="61" t="s">
        <v>359</v>
      </c>
      <c r="C124" s="14"/>
      <c r="D124" s="3"/>
      <c r="E124" s="8"/>
      <c r="F124" s="9"/>
      <c r="G124" s="10"/>
      <c r="H124" s="19"/>
      <c r="I124" s="19"/>
      <c r="J124" s="20"/>
      <c r="K124"/>
      <c r="L124"/>
      <c r="M124"/>
      <c r="N124"/>
      <c r="O124"/>
      <c r="P124"/>
    </row>
    <row r="125" spans="1:16" s="1" customFormat="1" ht="15.75" x14ac:dyDescent="0.25">
      <c r="A125" s="48" t="s">
        <v>425</v>
      </c>
      <c r="B125" s="11"/>
      <c r="C125" s="4"/>
      <c r="D125" s="4"/>
      <c r="E125" s="5"/>
      <c r="F125" s="9"/>
      <c r="G125" s="4"/>
      <c r="H125" s="19"/>
      <c r="I125" s="19"/>
      <c r="J125" s="20"/>
      <c r="K125"/>
      <c r="L125"/>
      <c r="M125"/>
      <c r="N125"/>
      <c r="O125"/>
      <c r="P125"/>
    </row>
    <row r="126" spans="1:16" s="1" customFormat="1" ht="12.75" customHeight="1" x14ac:dyDescent="0.25">
      <c r="A126" s="25" t="s">
        <v>31</v>
      </c>
      <c r="B126" s="28" t="s">
        <v>32</v>
      </c>
      <c r="C126" s="276" t="s">
        <v>33</v>
      </c>
      <c r="D126" s="277"/>
      <c r="E126" s="278" t="s">
        <v>34</v>
      </c>
      <c r="F126" s="279"/>
      <c r="G126" s="278" t="s">
        <v>35</v>
      </c>
      <c r="H126" s="279"/>
      <c r="I126" s="42" t="s">
        <v>36</v>
      </c>
      <c r="J126" s="43" t="s">
        <v>37</v>
      </c>
      <c r="K126"/>
      <c r="L126"/>
      <c r="M126"/>
      <c r="N126"/>
      <c r="O126"/>
      <c r="P126"/>
    </row>
    <row r="127" spans="1:16" s="1" customFormat="1" ht="12.75" customHeight="1" x14ac:dyDescent="0.25">
      <c r="A127" s="32"/>
      <c r="B127" s="32"/>
      <c r="C127" s="33" t="s">
        <v>38</v>
      </c>
      <c r="D127" s="33" t="s">
        <v>39</v>
      </c>
      <c r="E127" s="33" t="s">
        <v>40</v>
      </c>
      <c r="F127" s="33" t="s">
        <v>41</v>
      </c>
      <c r="G127" s="33" t="s">
        <v>42</v>
      </c>
      <c r="H127" s="33" t="s">
        <v>43</v>
      </c>
      <c r="I127" s="33"/>
      <c r="J127" s="44"/>
      <c r="K127"/>
      <c r="L127"/>
      <c r="M127"/>
      <c r="N127"/>
      <c r="O127"/>
      <c r="P127"/>
    </row>
    <row r="128" spans="1:16" s="1" customFormat="1" ht="12.75" customHeight="1" x14ac:dyDescent="0.25">
      <c r="A128" s="26" t="s">
        <v>3119</v>
      </c>
      <c r="B128" s="26" t="s">
        <v>398</v>
      </c>
      <c r="C128" s="30" t="s">
        <v>46</v>
      </c>
      <c r="D128" s="35" t="s">
        <v>264</v>
      </c>
      <c r="E128" s="63">
        <v>0.5</v>
      </c>
      <c r="F128" s="45">
        <v>15</v>
      </c>
      <c r="G128" s="35">
        <v>3</v>
      </c>
      <c r="H128" s="40">
        <v>1.4</v>
      </c>
      <c r="I128" s="38" t="s">
        <v>3120</v>
      </c>
      <c r="J128" s="34">
        <f>IFERROR(_xlfn.XLOOKUP(I128,Index!$A:$A,Index!$B:$B),"")</f>
        <v>2158.83</v>
      </c>
      <c r="K128"/>
      <c r="L128"/>
      <c r="M128"/>
      <c r="N128"/>
      <c r="O128"/>
      <c r="P128"/>
    </row>
    <row r="129" spans="1:16" s="1" customFormat="1" x14ac:dyDescent="0.25">
      <c r="A129" s="26"/>
      <c r="B129" s="26"/>
      <c r="C129" s="30"/>
      <c r="D129" s="35" t="s">
        <v>264</v>
      </c>
      <c r="E129" s="63">
        <v>0.75</v>
      </c>
      <c r="F129" s="45">
        <v>20</v>
      </c>
      <c r="G129" s="35">
        <v>4</v>
      </c>
      <c r="H129" s="40">
        <v>1.8</v>
      </c>
      <c r="I129" s="38" t="s">
        <v>3121</v>
      </c>
      <c r="J129" s="34">
        <f>IFERROR(_xlfn.XLOOKUP(I129,Index!$A:$A,Index!$B:$B),"")</f>
        <v>2372.9499999999998</v>
      </c>
      <c r="K129"/>
      <c r="L129"/>
      <c r="M129"/>
      <c r="N129"/>
      <c r="O129"/>
      <c r="P129"/>
    </row>
    <row r="130" spans="1:16" s="1" customFormat="1" x14ac:dyDescent="0.25">
      <c r="A130" s="26"/>
      <c r="B130" s="26"/>
      <c r="C130" s="30"/>
      <c r="D130" s="35" t="s">
        <v>264</v>
      </c>
      <c r="E130" s="63">
        <v>1</v>
      </c>
      <c r="F130" s="45">
        <v>25</v>
      </c>
      <c r="G130" s="35">
        <v>7</v>
      </c>
      <c r="H130" s="40">
        <v>3.2</v>
      </c>
      <c r="I130" s="38" t="s">
        <v>3122</v>
      </c>
      <c r="J130" s="34">
        <f>IFERROR(_xlfn.XLOOKUP(I130,Index!$A:$A,Index!$B:$B),"")</f>
        <v>2696.12</v>
      </c>
      <c r="K130"/>
      <c r="L130"/>
      <c r="M130"/>
      <c r="N130"/>
      <c r="O130"/>
      <c r="P130"/>
    </row>
    <row r="131" spans="1:16" s="1" customFormat="1" ht="12.75" customHeight="1" x14ac:dyDescent="0.25">
      <c r="A131" s="26"/>
      <c r="B131" s="26"/>
      <c r="C131" s="30"/>
      <c r="D131" s="35" t="s">
        <v>264</v>
      </c>
      <c r="E131" s="63">
        <v>1.25</v>
      </c>
      <c r="F131" s="45">
        <v>32</v>
      </c>
      <c r="G131" s="35">
        <v>10</v>
      </c>
      <c r="H131" s="40">
        <v>4.5</v>
      </c>
      <c r="I131" s="38" t="s">
        <v>3123</v>
      </c>
      <c r="J131" s="34">
        <f>IFERROR(_xlfn.XLOOKUP(I131,Index!$A:$A,Index!$B:$B),"")</f>
        <v>4305.79</v>
      </c>
      <c r="K131"/>
      <c r="L131"/>
      <c r="M131"/>
      <c r="N131"/>
      <c r="O131"/>
      <c r="P131"/>
    </row>
    <row r="132" spans="1:16" s="1" customFormat="1" ht="12.75" customHeight="1" x14ac:dyDescent="0.25">
      <c r="A132" s="26"/>
      <c r="B132" s="26"/>
      <c r="C132" s="30"/>
      <c r="D132" s="35" t="s">
        <v>264</v>
      </c>
      <c r="E132" s="63">
        <v>1.5</v>
      </c>
      <c r="F132" s="45">
        <v>40</v>
      </c>
      <c r="G132" s="35">
        <v>16</v>
      </c>
      <c r="H132" s="40">
        <v>7.3</v>
      </c>
      <c r="I132" s="38" t="s">
        <v>3124</v>
      </c>
      <c r="J132" s="34">
        <f>IFERROR(_xlfn.XLOOKUP(I132,Index!$A:$A,Index!$B:$B),"")</f>
        <v>4801.41</v>
      </c>
      <c r="K132"/>
      <c r="L132"/>
      <c r="M132"/>
      <c r="N132"/>
      <c r="O132"/>
      <c r="P132"/>
    </row>
    <row r="133" spans="1:16" s="1" customFormat="1" ht="12.75" customHeight="1" x14ac:dyDescent="0.25">
      <c r="A133" s="26"/>
      <c r="B133" s="26"/>
      <c r="C133" s="30"/>
      <c r="D133" s="35" t="s">
        <v>264</v>
      </c>
      <c r="E133" s="63">
        <v>2</v>
      </c>
      <c r="F133" s="45">
        <v>50</v>
      </c>
      <c r="G133" s="35">
        <v>22</v>
      </c>
      <c r="H133" s="40">
        <v>10</v>
      </c>
      <c r="I133" s="38" t="s">
        <v>3125</v>
      </c>
      <c r="J133" s="34">
        <f>IFERROR(_xlfn.XLOOKUP(I133,Index!$A:$A,Index!$B:$B),"")</f>
        <v>5384.23</v>
      </c>
      <c r="K133"/>
      <c r="L133"/>
      <c r="M133"/>
      <c r="N133"/>
      <c r="O133"/>
      <c r="P133"/>
    </row>
    <row r="134" spans="1:16" s="1" customFormat="1" ht="12.75" customHeight="1" x14ac:dyDescent="0.25">
      <c r="A134" s="26"/>
      <c r="B134" s="26"/>
      <c r="C134" s="30"/>
      <c r="D134" s="35" t="s">
        <v>264</v>
      </c>
      <c r="E134" s="63">
        <v>2.5</v>
      </c>
      <c r="F134" s="45">
        <v>65</v>
      </c>
      <c r="G134" s="35">
        <v>42</v>
      </c>
      <c r="H134" s="40">
        <v>19.100000000000001</v>
      </c>
      <c r="I134" s="38" t="s">
        <v>3126</v>
      </c>
      <c r="J134" s="34">
        <f>IFERROR(_xlfn.XLOOKUP(I134,Index!$A:$A,Index!$B:$B),"")</f>
        <v>8227</v>
      </c>
      <c r="K134"/>
      <c r="L134"/>
      <c r="M134"/>
      <c r="N134"/>
      <c r="O134"/>
      <c r="P134"/>
    </row>
    <row r="135" spans="1:16" s="1" customFormat="1" ht="12.75" customHeight="1" x14ac:dyDescent="0.25">
      <c r="A135" s="27"/>
      <c r="B135" s="27"/>
      <c r="C135" s="31"/>
      <c r="D135" s="35" t="s">
        <v>264</v>
      </c>
      <c r="E135" s="63">
        <v>3</v>
      </c>
      <c r="F135" s="45">
        <v>80</v>
      </c>
      <c r="G135" s="35">
        <v>43</v>
      </c>
      <c r="H135" s="40">
        <v>19.5</v>
      </c>
      <c r="I135" s="38" t="s">
        <v>3127</v>
      </c>
      <c r="J135" s="34">
        <f>IFERROR(_xlfn.XLOOKUP(I135,Index!$A:$A,Index!$B:$B),"")</f>
        <v>9170.64</v>
      </c>
      <c r="K135"/>
      <c r="L135"/>
      <c r="M135"/>
      <c r="N135"/>
      <c r="O135"/>
      <c r="P135"/>
    </row>
    <row r="136" spans="1:16" s="1" customFormat="1" ht="12.75" customHeight="1" x14ac:dyDescent="0.25">
      <c r="A136" s="12"/>
      <c r="B136" s="12"/>
      <c r="C136" s="4"/>
      <c r="D136" s="4"/>
      <c r="E136" s="5"/>
      <c r="F136" s="13"/>
      <c r="G136" s="4"/>
      <c r="H136" s="19"/>
      <c r="I136" s="19"/>
      <c r="J136" s="20"/>
      <c r="K136"/>
      <c r="L136"/>
      <c r="M136"/>
      <c r="N136"/>
      <c r="O136"/>
      <c r="P136"/>
    </row>
    <row r="137" spans="1:16" s="1" customFormat="1" ht="12.75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s="1" customFormat="1" ht="15.75" x14ac:dyDescent="0.25">
      <c r="A138" s="61" t="s">
        <v>15</v>
      </c>
      <c r="B138" s="61" t="s">
        <v>445</v>
      </c>
      <c r="C138" s="14"/>
      <c r="D138" s="3"/>
      <c r="E138" s="8"/>
      <c r="F138" s="9"/>
      <c r="G138" s="10"/>
      <c r="H138" s="19"/>
      <c r="I138" s="19"/>
      <c r="J138" s="20"/>
      <c r="K138"/>
      <c r="L138"/>
      <c r="M138"/>
      <c r="N138"/>
      <c r="O138"/>
      <c r="P138"/>
    </row>
    <row r="139" spans="1:16" s="1" customFormat="1" ht="15.75" x14ac:dyDescent="0.25">
      <c r="A139" s="48" t="s">
        <v>446</v>
      </c>
      <c r="B139" s="11"/>
      <c r="C139" s="4"/>
      <c r="D139" s="4"/>
      <c r="E139" s="5"/>
      <c r="F139" s="9"/>
      <c r="G139" s="4"/>
      <c r="H139" s="19"/>
      <c r="I139" s="19"/>
      <c r="J139" s="20"/>
      <c r="K139"/>
      <c r="L139"/>
      <c r="M139"/>
      <c r="N139"/>
      <c r="O139"/>
      <c r="P139"/>
    </row>
    <row r="140" spans="1:16" s="1" customFormat="1" ht="12.75" customHeight="1" x14ac:dyDescent="0.25">
      <c r="A140" s="25" t="s">
        <v>31</v>
      </c>
      <c r="B140" s="28" t="s">
        <v>32</v>
      </c>
      <c r="C140" s="276" t="s">
        <v>33</v>
      </c>
      <c r="D140" s="277"/>
      <c r="E140" s="278" t="s">
        <v>34</v>
      </c>
      <c r="F140" s="279"/>
      <c r="G140" s="278" t="s">
        <v>35</v>
      </c>
      <c r="H140" s="279"/>
      <c r="I140" s="42" t="s">
        <v>36</v>
      </c>
      <c r="J140" s="43" t="s">
        <v>37</v>
      </c>
      <c r="K140"/>
      <c r="L140"/>
      <c r="M140"/>
      <c r="N140"/>
      <c r="O140"/>
      <c r="P140"/>
    </row>
    <row r="141" spans="1:16" s="1" customFormat="1" ht="12.75" customHeight="1" x14ac:dyDescent="0.25">
      <c r="A141" s="32"/>
      <c r="B141" s="32"/>
      <c r="C141" s="33" t="s">
        <v>38</v>
      </c>
      <c r="D141" s="33" t="s">
        <v>39</v>
      </c>
      <c r="E141" s="33" t="s">
        <v>40</v>
      </c>
      <c r="F141" s="33" t="s">
        <v>41</v>
      </c>
      <c r="G141" s="33" t="s">
        <v>42</v>
      </c>
      <c r="H141" s="33" t="s">
        <v>43</v>
      </c>
      <c r="I141" s="33"/>
      <c r="J141" s="44"/>
      <c r="K141"/>
      <c r="L141"/>
      <c r="M141"/>
      <c r="N141"/>
      <c r="O141"/>
      <c r="P141"/>
    </row>
    <row r="142" spans="1:16" s="1" customFormat="1" ht="12.75" customHeight="1" x14ac:dyDescent="0.25">
      <c r="A142" s="26" t="s">
        <v>447</v>
      </c>
      <c r="B142" s="26" t="s">
        <v>45</v>
      </c>
      <c r="C142" s="30" t="s">
        <v>46</v>
      </c>
      <c r="D142" s="35" t="s">
        <v>264</v>
      </c>
      <c r="E142" s="63">
        <v>0.5</v>
      </c>
      <c r="F142" s="45">
        <v>15</v>
      </c>
      <c r="G142" s="35">
        <v>7</v>
      </c>
      <c r="H142" s="40">
        <v>3.2</v>
      </c>
      <c r="I142" s="38" t="s">
        <v>448</v>
      </c>
      <c r="J142" s="34">
        <f>IFERROR(_xlfn.XLOOKUP(I142,Index!$A:$A,Index!$B:$B),"")</f>
        <v>1207.74</v>
      </c>
      <c r="K142"/>
      <c r="L142"/>
      <c r="M142"/>
      <c r="N142"/>
      <c r="O142"/>
      <c r="P142"/>
    </row>
    <row r="143" spans="1:16" s="1" customFormat="1" x14ac:dyDescent="0.25">
      <c r="A143" s="26"/>
      <c r="B143" s="26"/>
      <c r="C143" s="30"/>
      <c r="D143" s="35" t="s">
        <v>264</v>
      </c>
      <c r="E143" s="63">
        <v>0.75</v>
      </c>
      <c r="F143" s="45">
        <v>20</v>
      </c>
      <c r="G143" s="35">
        <v>10</v>
      </c>
      <c r="H143" s="40">
        <v>4.5</v>
      </c>
      <c r="I143" s="38" t="s">
        <v>449</v>
      </c>
      <c r="J143" s="34">
        <f>IFERROR(_xlfn.XLOOKUP(I143,Index!$A:$A,Index!$B:$B),"")</f>
        <v>1488.32</v>
      </c>
      <c r="K143"/>
      <c r="L143"/>
      <c r="M143"/>
      <c r="N143"/>
      <c r="O143"/>
      <c r="P143"/>
    </row>
    <row r="144" spans="1:16" s="1" customFormat="1" x14ac:dyDescent="0.25">
      <c r="A144" s="26"/>
      <c r="B144" s="26"/>
      <c r="C144" s="30"/>
      <c r="D144" s="35" t="s">
        <v>264</v>
      </c>
      <c r="E144" s="63">
        <v>1</v>
      </c>
      <c r="F144" s="45">
        <v>25</v>
      </c>
      <c r="G144" s="35">
        <v>16</v>
      </c>
      <c r="H144" s="40">
        <v>7.3</v>
      </c>
      <c r="I144" s="38" t="s">
        <v>450</v>
      </c>
      <c r="J144" s="34">
        <f>IFERROR(_xlfn.XLOOKUP(I144,Index!$A:$A,Index!$B:$B),"")</f>
        <v>1929.06</v>
      </c>
      <c r="K144"/>
      <c r="L144"/>
      <c r="M144"/>
      <c r="N144"/>
      <c r="O144"/>
      <c r="P144"/>
    </row>
    <row r="145" spans="1:16" s="1" customFormat="1" ht="12.75" customHeight="1" x14ac:dyDescent="0.25">
      <c r="A145" s="26"/>
      <c r="B145" s="26"/>
      <c r="C145" s="30"/>
      <c r="D145" s="35" t="s">
        <v>264</v>
      </c>
      <c r="E145" s="63">
        <v>1.25</v>
      </c>
      <c r="F145" s="45">
        <v>32</v>
      </c>
      <c r="G145" s="35">
        <v>22</v>
      </c>
      <c r="H145" s="40">
        <v>10</v>
      </c>
      <c r="I145" s="38" t="s">
        <v>451</v>
      </c>
      <c r="J145" s="34">
        <f>IFERROR(_xlfn.XLOOKUP(I145,Index!$A:$A,Index!$B:$B),"")</f>
        <v>5404</v>
      </c>
      <c r="K145"/>
      <c r="L145"/>
      <c r="M145"/>
      <c r="N145"/>
      <c r="O145"/>
      <c r="P145"/>
    </row>
    <row r="146" spans="1:16" s="1" customFormat="1" ht="12.75" customHeight="1" x14ac:dyDescent="0.25">
      <c r="A146" s="26"/>
      <c r="B146" s="26"/>
      <c r="C146" s="30"/>
      <c r="D146" s="35" t="s">
        <v>264</v>
      </c>
      <c r="E146" s="63">
        <v>1.5</v>
      </c>
      <c r="F146" s="45">
        <v>40</v>
      </c>
      <c r="G146" s="35">
        <v>43</v>
      </c>
      <c r="H146" s="40">
        <v>19.5</v>
      </c>
      <c r="I146" s="38" t="s">
        <v>452</v>
      </c>
      <c r="J146" s="34">
        <f>IFERROR(_xlfn.XLOOKUP(I146,Index!$A:$A,Index!$B:$B),"")</f>
        <v>5632.73</v>
      </c>
      <c r="K146"/>
      <c r="L146"/>
      <c r="M146"/>
      <c r="N146"/>
      <c r="O146"/>
      <c r="P146"/>
    </row>
    <row r="147" spans="1:16" s="1" customFormat="1" ht="12.75" customHeight="1" x14ac:dyDescent="0.25">
      <c r="A147" s="27"/>
      <c r="B147" s="27"/>
      <c r="C147" s="31"/>
      <c r="D147" s="35" t="s">
        <v>264</v>
      </c>
      <c r="E147" s="63">
        <v>2</v>
      </c>
      <c r="F147" s="45">
        <v>50</v>
      </c>
      <c r="G147" s="35">
        <v>43</v>
      </c>
      <c r="H147" s="40">
        <v>19.5</v>
      </c>
      <c r="I147" s="38" t="s">
        <v>453</v>
      </c>
      <c r="J147" s="34">
        <f>IFERROR(_xlfn.XLOOKUP(I147,Index!$A:$A,Index!$B:$B),"")</f>
        <v>6574.37</v>
      </c>
      <c r="K147"/>
      <c r="L147"/>
      <c r="M147"/>
      <c r="N147"/>
      <c r="O147"/>
      <c r="P147"/>
    </row>
    <row r="148" spans="1:16" s="1" customFormat="1" ht="12.75" customHeight="1" x14ac:dyDescent="0.25">
      <c r="A148" s="12"/>
      <c r="B148" s="12"/>
      <c r="C148" s="4"/>
      <c r="D148" s="4"/>
      <c r="E148" s="5"/>
      <c r="F148" s="13"/>
      <c r="G148" s="4"/>
      <c r="H148" s="19"/>
      <c r="I148" s="19"/>
      <c r="J148" s="20"/>
      <c r="K148"/>
      <c r="L148"/>
      <c r="M148"/>
      <c r="N148"/>
      <c r="O148"/>
      <c r="P148"/>
    </row>
    <row r="149" spans="1:16" s="1" customFormat="1" ht="15.75" x14ac:dyDescent="0.25">
      <c r="A149" s="68" t="s">
        <v>16</v>
      </c>
      <c r="B149" s="68" t="s">
        <v>445</v>
      </c>
      <c r="C149" s="69"/>
      <c r="D149" s="70"/>
      <c r="E149" s="71"/>
      <c r="F149" s="72"/>
      <c r="G149" s="73"/>
      <c r="H149" s="74"/>
      <c r="I149" s="74"/>
      <c r="J149" s="75"/>
      <c r="K149"/>
      <c r="L149"/>
      <c r="M149"/>
      <c r="N149"/>
      <c r="O149"/>
      <c r="P149"/>
    </row>
    <row r="150" spans="1:16" s="1" customFormat="1" ht="15.75" x14ac:dyDescent="0.25">
      <c r="A150" s="48" t="s">
        <v>435</v>
      </c>
      <c r="B150" s="11"/>
      <c r="C150" s="4"/>
      <c r="D150" s="4"/>
      <c r="E150" s="5"/>
      <c r="F150" s="9"/>
      <c r="G150" s="4"/>
      <c r="H150" s="19"/>
      <c r="I150" s="19"/>
      <c r="J150" s="20"/>
      <c r="K150"/>
      <c r="L150"/>
      <c r="M150"/>
      <c r="N150"/>
      <c r="O150"/>
      <c r="P150"/>
    </row>
    <row r="151" spans="1:16" s="1" customFormat="1" ht="12.75" customHeight="1" x14ac:dyDescent="0.25">
      <c r="A151" s="25" t="s">
        <v>31</v>
      </c>
      <c r="B151" s="28" t="s">
        <v>32</v>
      </c>
      <c r="C151" s="276" t="s">
        <v>33</v>
      </c>
      <c r="D151" s="277"/>
      <c r="E151" s="278" t="s">
        <v>34</v>
      </c>
      <c r="F151" s="279"/>
      <c r="G151" s="278" t="s">
        <v>35</v>
      </c>
      <c r="H151" s="279"/>
      <c r="I151" s="42" t="s">
        <v>36</v>
      </c>
      <c r="J151" s="43" t="s">
        <v>37</v>
      </c>
      <c r="K151"/>
      <c r="L151"/>
      <c r="M151"/>
      <c r="N151"/>
      <c r="O151"/>
      <c r="P151"/>
    </row>
    <row r="152" spans="1:16" s="1" customFormat="1" ht="12.75" customHeight="1" x14ac:dyDescent="0.25">
      <c r="A152" s="32"/>
      <c r="B152" s="32"/>
      <c r="C152" s="33" t="s">
        <v>38</v>
      </c>
      <c r="D152" s="33" t="s">
        <v>39</v>
      </c>
      <c r="E152" s="33" t="s">
        <v>40</v>
      </c>
      <c r="F152" s="33" t="s">
        <v>41</v>
      </c>
      <c r="G152" s="33" t="s">
        <v>42</v>
      </c>
      <c r="H152" s="33" t="s">
        <v>43</v>
      </c>
      <c r="I152" s="33"/>
      <c r="J152" s="44"/>
      <c r="K152"/>
      <c r="L152"/>
      <c r="M152"/>
      <c r="N152"/>
      <c r="O152"/>
      <c r="P152"/>
    </row>
    <row r="153" spans="1:16" s="1" customFormat="1" ht="12.75" customHeight="1" x14ac:dyDescent="0.25">
      <c r="A153" s="26" t="s">
        <v>454</v>
      </c>
      <c r="B153" s="26" t="s">
        <v>398</v>
      </c>
      <c r="C153" s="30" t="s">
        <v>46</v>
      </c>
      <c r="D153" s="35" t="s">
        <v>264</v>
      </c>
      <c r="E153" s="63">
        <v>0.5</v>
      </c>
      <c r="F153" s="45">
        <v>15</v>
      </c>
      <c r="G153" s="35">
        <v>2</v>
      </c>
      <c r="H153" s="40">
        <v>0.9</v>
      </c>
      <c r="I153" s="38" t="s">
        <v>455</v>
      </c>
      <c r="J153" s="34">
        <f>IFERROR(_xlfn.XLOOKUP(I153,Index!$A:$A,Index!$B:$B),"")</f>
        <v>1207.74</v>
      </c>
      <c r="K153"/>
      <c r="L153"/>
      <c r="M153"/>
      <c r="N153"/>
      <c r="O153"/>
      <c r="P153"/>
    </row>
    <row r="154" spans="1:16" s="1" customFormat="1" ht="12.75" customHeight="1" x14ac:dyDescent="0.25">
      <c r="A154" s="26"/>
      <c r="B154" s="26"/>
      <c r="C154" s="30"/>
      <c r="D154" s="35" t="s">
        <v>264</v>
      </c>
      <c r="E154" s="63">
        <v>0.75</v>
      </c>
      <c r="F154" s="45">
        <v>20</v>
      </c>
      <c r="G154" s="35">
        <v>4</v>
      </c>
      <c r="H154" s="40">
        <v>1.8</v>
      </c>
      <c r="I154" s="38" t="s">
        <v>456</v>
      </c>
      <c r="J154" s="34">
        <f>IFERROR(_xlfn.XLOOKUP(I154,Index!$A:$A,Index!$B:$B),"")</f>
        <v>1488.32</v>
      </c>
      <c r="K154"/>
      <c r="L154"/>
      <c r="M154"/>
      <c r="N154"/>
      <c r="O154"/>
      <c r="P154"/>
    </row>
    <row r="155" spans="1:16" s="1" customFormat="1" ht="12.75" customHeight="1" x14ac:dyDescent="0.25">
      <c r="A155" s="26"/>
      <c r="B155" s="26"/>
      <c r="C155" s="30"/>
      <c r="D155" s="35" t="s">
        <v>264</v>
      </c>
      <c r="E155" s="63">
        <v>1</v>
      </c>
      <c r="F155" s="45">
        <v>25</v>
      </c>
      <c r="G155" s="35">
        <v>6</v>
      </c>
      <c r="H155" s="40">
        <v>2.7</v>
      </c>
      <c r="I155" s="38" t="s">
        <v>457</v>
      </c>
      <c r="J155" s="34">
        <f>IFERROR(_xlfn.XLOOKUP(I155,Index!$A:$A,Index!$B:$B),"")</f>
        <v>1929.06</v>
      </c>
      <c r="K155"/>
      <c r="L155"/>
      <c r="M155"/>
      <c r="N155"/>
      <c r="O155"/>
      <c r="P155"/>
    </row>
    <row r="156" spans="1:16" s="1" customFormat="1" ht="12.75" customHeight="1" x14ac:dyDescent="0.25">
      <c r="A156" s="26"/>
      <c r="B156" s="26"/>
      <c r="C156" s="30"/>
      <c r="D156" s="35" t="s">
        <v>264</v>
      </c>
      <c r="E156" s="63">
        <v>1.25</v>
      </c>
      <c r="F156" s="45">
        <v>32</v>
      </c>
      <c r="G156" s="35">
        <v>8</v>
      </c>
      <c r="H156" s="40">
        <v>3.6</v>
      </c>
      <c r="I156" s="38" t="s">
        <v>3076</v>
      </c>
      <c r="J156" s="34">
        <f>J157-150</f>
        <v>4356.18</v>
      </c>
      <c r="K156"/>
      <c r="L156"/>
      <c r="M156"/>
      <c r="N156"/>
      <c r="O156"/>
      <c r="P156"/>
    </row>
    <row r="157" spans="1:16" s="1" customFormat="1" ht="12.75" customHeight="1" x14ac:dyDescent="0.25">
      <c r="A157" s="26"/>
      <c r="B157" s="26"/>
      <c r="C157" s="30"/>
      <c r="D157" s="35" t="s">
        <v>264</v>
      </c>
      <c r="E157" s="63">
        <v>1.5</v>
      </c>
      <c r="F157" s="45">
        <v>40</v>
      </c>
      <c r="G157" s="35">
        <v>10</v>
      </c>
      <c r="H157" s="40">
        <v>4.5</v>
      </c>
      <c r="I157" s="38" t="s">
        <v>458</v>
      </c>
      <c r="J157" s="34">
        <f>IFERROR(_xlfn.XLOOKUP(I157,Index!$A:$A,Index!$B:$B),"")</f>
        <v>4506.18</v>
      </c>
      <c r="K157"/>
      <c r="L157"/>
      <c r="M157"/>
      <c r="N157"/>
      <c r="O157"/>
      <c r="P157"/>
    </row>
    <row r="158" spans="1:16" s="1" customFormat="1" ht="12.75" customHeight="1" x14ac:dyDescent="0.25">
      <c r="A158" s="27"/>
      <c r="B158" s="27"/>
      <c r="C158" s="31"/>
      <c r="D158" s="35" t="s">
        <v>264</v>
      </c>
      <c r="E158" s="63">
        <v>2</v>
      </c>
      <c r="F158" s="45">
        <v>50</v>
      </c>
      <c r="G158" s="35">
        <v>14</v>
      </c>
      <c r="H158" s="40">
        <v>6.4</v>
      </c>
      <c r="I158" s="38" t="s">
        <v>459</v>
      </c>
      <c r="J158" s="34">
        <f>IFERROR(_xlfn.XLOOKUP(I158,Index!$A:$A,Index!$B:$B),"")</f>
        <v>5259.49</v>
      </c>
      <c r="K158"/>
      <c r="L158"/>
      <c r="M158"/>
      <c r="N158"/>
      <c r="O158"/>
      <c r="P158"/>
    </row>
    <row r="159" spans="1:16" s="1" customFormat="1" ht="12.75" customHeight="1" x14ac:dyDescent="0.25">
      <c r="A159" s="12"/>
      <c r="B159" s="12"/>
      <c r="C159" s="4"/>
      <c r="D159" s="4"/>
      <c r="E159" s="5"/>
      <c r="F159" s="13"/>
      <c r="G159" s="4"/>
      <c r="H159" s="19"/>
      <c r="I159" s="19"/>
      <c r="J159" s="20"/>
      <c r="K159"/>
      <c r="L159"/>
      <c r="M159"/>
      <c r="N159"/>
      <c r="O159"/>
      <c r="P159"/>
    </row>
    <row r="160" spans="1:16" s="1" customFormat="1" ht="12.75" customHeight="1" x14ac:dyDescent="0.25">
      <c r="A160" s="12"/>
      <c r="B160" s="12"/>
      <c r="C160" s="4"/>
      <c r="D160" s="4"/>
      <c r="E160" s="5"/>
      <c r="F160" s="13"/>
      <c r="G160" s="4"/>
      <c r="H160" s="19"/>
      <c r="I160" s="19"/>
      <c r="J160" s="20"/>
      <c r="K160"/>
      <c r="L160"/>
      <c r="M160"/>
      <c r="N160"/>
      <c r="O160"/>
      <c r="P160"/>
    </row>
    <row r="161" spans="1:16" s="1" customFormat="1" ht="12.75" customHeight="1" x14ac:dyDescent="0.25">
      <c r="A161" s="12"/>
      <c r="B161" s="12"/>
      <c r="C161" s="77"/>
      <c r="D161" s="78"/>
      <c r="E161" s="4"/>
      <c r="F161" s="19"/>
      <c r="G161"/>
      <c r="H161"/>
      <c r="I161"/>
      <c r="J161"/>
      <c r="K161"/>
      <c r="L161"/>
      <c r="M161"/>
      <c r="N161"/>
      <c r="O161"/>
      <c r="P161"/>
    </row>
    <row r="162" spans="1:16" s="1" customFormat="1" ht="15.75" x14ac:dyDescent="0.25">
      <c r="A162" s="61" t="s">
        <v>3082</v>
      </c>
      <c r="B162" s="61" t="s">
        <v>356</v>
      </c>
      <c r="C162" s="14"/>
      <c r="D162" s="3"/>
      <c r="E162" s="8"/>
      <c r="F162" s="9"/>
      <c r="G162" s="10"/>
      <c r="H162" s="19"/>
      <c r="I162" s="19"/>
      <c r="J162" s="20"/>
      <c r="K162"/>
      <c r="L162"/>
      <c r="M162"/>
      <c r="N162"/>
      <c r="O162"/>
      <c r="P162"/>
    </row>
    <row r="163" spans="1:16" s="1" customFormat="1" ht="15.75" x14ac:dyDescent="0.25">
      <c r="A163" s="48" t="s">
        <v>460</v>
      </c>
      <c r="B163" s="11"/>
      <c r="C163" s="4"/>
      <c r="D163" s="4"/>
      <c r="E163" s="5"/>
      <c r="F163" s="9"/>
      <c r="G163" s="4"/>
      <c r="H163" s="19"/>
      <c r="I163" s="19"/>
      <c r="J163" s="20"/>
      <c r="K163"/>
      <c r="L163"/>
      <c r="M163"/>
      <c r="N163"/>
      <c r="O163"/>
      <c r="P163"/>
    </row>
    <row r="164" spans="1:16" s="1" customFormat="1" x14ac:dyDescent="0.25">
      <c r="A164" s="25" t="s">
        <v>31</v>
      </c>
      <c r="B164" s="28" t="s">
        <v>32</v>
      </c>
      <c r="C164" s="29" t="s">
        <v>33</v>
      </c>
      <c r="D164" s="22"/>
      <c r="E164" s="22" t="s">
        <v>34</v>
      </c>
      <c r="F164" s="22"/>
      <c r="G164" s="23" t="s">
        <v>35</v>
      </c>
      <c r="H164" s="23"/>
      <c r="I164" s="42" t="s">
        <v>36</v>
      </c>
      <c r="J164" s="24" t="s">
        <v>37</v>
      </c>
      <c r="K164"/>
      <c r="L164"/>
      <c r="M164"/>
      <c r="N164"/>
      <c r="O164"/>
      <c r="P164"/>
    </row>
    <row r="165" spans="1:16" s="1" customFormat="1" ht="12.75" customHeight="1" x14ac:dyDescent="0.25">
      <c r="A165" s="32"/>
      <c r="B165" s="32"/>
      <c r="C165" s="33" t="s">
        <v>38</v>
      </c>
      <c r="D165" s="33" t="s">
        <v>39</v>
      </c>
      <c r="E165" s="33" t="s">
        <v>40</v>
      </c>
      <c r="F165" s="33" t="s">
        <v>41</v>
      </c>
      <c r="G165" s="33" t="s">
        <v>42</v>
      </c>
      <c r="H165" s="39" t="s">
        <v>43</v>
      </c>
      <c r="I165" s="33"/>
      <c r="J165" s="41"/>
      <c r="K165"/>
      <c r="L165"/>
      <c r="M165"/>
      <c r="N165"/>
      <c r="O165"/>
      <c r="P165"/>
    </row>
    <row r="166" spans="1:16" s="1" customFormat="1" ht="12.75" customHeight="1" x14ac:dyDescent="0.25">
      <c r="A166" s="26" t="s">
        <v>461</v>
      </c>
      <c r="B166" s="26" t="s">
        <v>462</v>
      </c>
      <c r="C166" s="30" t="s">
        <v>46</v>
      </c>
      <c r="D166" s="35" t="s">
        <v>100</v>
      </c>
      <c r="E166" s="63">
        <v>0.5</v>
      </c>
      <c r="F166" s="37">
        <v>15</v>
      </c>
      <c r="G166" s="35">
        <v>5.5</v>
      </c>
      <c r="H166" s="40">
        <v>2.5</v>
      </c>
      <c r="I166" s="38" t="s">
        <v>463</v>
      </c>
      <c r="J166" s="34">
        <f>IFERROR(_xlfn.XLOOKUP(I166,Index!$A:$A,Index!$B:$B),"")</f>
        <v>1332.02</v>
      </c>
      <c r="K166"/>
      <c r="L166"/>
      <c r="M166"/>
      <c r="N166"/>
      <c r="O166"/>
      <c r="P166"/>
    </row>
    <row r="167" spans="1:16" s="1" customFormat="1" ht="12.75" customHeight="1" x14ac:dyDescent="0.25">
      <c r="A167" s="26"/>
      <c r="B167" s="26"/>
      <c r="C167" s="30"/>
      <c r="D167" s="35" t="s">
        <v>49</v>
      </c>
      <c r="E167" s="63">
        <v>0.5</v>
      </c>
      <c r="F167" s="37">
        <v>15</v>
      </c>
      <c r="G167" s="35">
        <v>5.5</v>
      </c>
      <c r="H167" s="40">
        <v>2.5</v>
      </c>
      <c r="I167" s="38" t="s">
        <v>464</v>
      </c>
      <c r="J167" s="34">
        <f>IFERROR(_xlfn.XLOOKUP(I167,Index!$A:$A,Index!$B:$B),"")</f>
        <v>1398.37</v>
      </c>
      <c r="K167"/>
      <c r="L167"/>
      <c r="M167"/>
      <c r="N167"/>
      <c r="O167"/>
      <c r="P167"/>
    </row>
    <row r="168" spans="1:16" s="1" customFormat="1" ht="12.75" customHeight="1" x14ac:dyDescent="0.25">
      <c r="A168" s="26"/>
      <c r="B168" s="26"/>
      <c r="C168" s="30"/>
      <c r="D168" s="35" t="s">
        <v>51</v>
      </c>
      <c r="E168" s="63">
        <v>0.5</v>
      </c>
      <c r="F168" s="37">
        <v>15</v>
      </c>
      <c r="G168" s="35">
        <v>5.5</v>
      </c>
      <c r="H168" s="40">
        <v>2.5</v>
      </c>
      <c r="I168" s="38" t="s">
        <v>465</v>
      </c>
      <c r="J168" s="34">
        <f>IFERROR(_xlfn.XLOOKUP(I168,Index!$A:$A,Index!$B:$B),"")</f>
        <v>1398.37</v>
      </c>
      <c r="K168"/>
      <c r="L168"/>
      <c r="M168"/>
      <c r="N168"/>
      <c r="O168"/>
      <c r="P168"/>
    </row>
    <row r="169" spans="1:16" s="1" customFormat="1" ht="12.75" customHeight="1" x14ac:dyDescent="0.25">
      <c r="A169" s="26"/>
      <c r="B169" s="26"/>
      <c r="C169" s="30"/>
      <c r="D169" s="35" t="s">
        <v>100</v>
      </c>
      <c r="E169" s="36" t="s">
        <v>127</v>
      </c>
      <c r="F169" s="37">
        <v>20</v>
      </c>
      <c r="G169" s="35">
        <v>10.3</v>
      </c>
      <c r="H169" s="40">
        <v>4.5999999999999996</v>
      </c>
      <c r="I169" s="38" t="s">
        <v>466</v>
      </c>
      <c r="J169" s="34">
        <f>IFERROR(_xlfn.XLOOKUP(I169,Index!$A:$A,Index!$B:$B),"")</f>
        <v>1486.83</v>
      </c>
      <c r="K169"/>
      <c r="L169"/>
      <c r="M169"/>
      <c r="N169"/>
      <c r="O169"/>
      <c r="P169"/>
    </row>
    <row r="170" spans="1:16" s="1" customFormat="1" ht="12.75" customHeight="1" x14ac:dyDescent="0.25">
      <c r="A170" s="26"/>
      <c r="B170" s="26"/>
      <c r="C170" s="30"/>
      <c r="D170" s="35" t="s">
        <v>49</v>
      </c>
      <c r="E170" s="36" t="s">
        <v>127</v>
      </c>
      <c r="F170" s="37">
        <v>20</v>
      </c>
      <c r="G170" s="35">
        <v>10.3</v>
      </c>
      <c r="H170" s="40">
        <v>4.5999999999999996</v>
      </c>
      <c r="I170" s="38" t="s">
        <v>467</v>
      </c>
      <c r="J170" s="34">
        <f>IFERROR(_xlfn.XLOOKUP(I170,Index!$A:$A,Index!$B:$B),"")</f>
        <v>1561.54</v>
      </c>
      <c r="K170"/>
      <c r="L170"/>
      <c r="M170"/>
      <c r="N170"/>
      <c r="O170"/>
      <c r="P170"/>
    </row>
    <row r="171" spans="1:16" s="1" customFormat="1" ht="12.75" customHeight="1" x14ac:dyDescent="0.25">
      <c r="A171" s="26"/>
      <c r="B171" s="26"/>
      <c r="C171" s="30"/>
      <c r="D171" s="35" t="s">
        <v>51</v>
      </c>
      <c r="E171" s="36" t="s">
        <v>127</v>
      </c>
      <c r="F171" s="37">
        <v>20</v>
      </c>
      <c r="G171" s="35">
        <v>10.3</v>
      </c>
      <c r="H171" s="40">
        <v>4.5999999999999996</v>
      </c>
      <c r="I171" s="38" t="s">
        <v>468</v>
      </c>
      <c r="J171" s="34">
        <f>IFERROR(_xlfn.XLOOKUP(I171,Index!$A:$A,Index!$B:$B),"")</f>
        <v>1561.54</v>
      </c>
      <c r="K171"/>
      <c r="L171"/>
      <c r="M171"/>
      <c r="N171"/>
      <c r="O171"/>
      <c r="P171"/>
    </row>
    <row r="172" spans="1:16" s="1" customFormat="1" ht="12.75" customHeight="1" x14ac:dyDescent="0.25">
      <c r="A172" s="26"/>
      <c r="B172" s="26"/>
      <c r="C172" s="30"/>
      <c r="D172" s="35" t="s">
        <v>100</v>
      </c>
      <c r="E172" s="36">
        <v>1</v>
      </c>
      <c r="F172" s="37">
        <v>25</v>
      </c>
      <c r="G172" s="35">
        <v>10.3</v>
      </c>
      <c r="H172" s="40">
        <v>4.5999999999999996</v>
      </c>
      <c r="I172" s="38" t="s">
        <v>469</v>
      </c>
      <c r="J172" s="34">
        <f>IFERROR(_xlfn.XLOOKUP(I172,Index!$A:$A,Index!$B:$B),"")</f>
        <v>1502.8</v>
      </c>
      <c r="K172"/>
      <c r="L172"/>
      <c r="M172"/>
      <c r="N172"/>
      <c r="O172"/>
      <c r="P172"/>
    </row>
    <row r="173" spans="1:16" s="1" customFormat="1" ht="12.75" customHeight="1" x14ac:dyDescent="0.25">
      <c r="A173" s="26"/>
      <c r="B173" s="26"/>
      <c r="C173" s="30"/>
      <c r="D173" s="35" t="s">
        <v>49</v>
      </c>
      <c r="E173" s="36">
        <v>1</v>
      </c>
      <c r="F173" s="37">
        <v>25</v>
      </c>
      <c r="G173" s="35">
        <v>10.3</v>
      </c>
      <c r="H173" s="40">
        <v>4.5999999999999996</v>
      </c>
      <c r="I173" s="38" t="s">
        <v>470</v>
      </c>
      <c r="J173" s="34">
        <f>IFERROR(_xlfn.XLOOKUP(I173,Index!$A:$A,Index!$B:$B),"")</f>
        <v>1578.32</v>
      </c>
      <c r="K173"/>
      <c r="L173"/>
      <c r="M173"/>
      <c r="N173"/>
      <c r="O173"/>
      <c r="P173"/>
    </row>
    <row r="174" spans="1:16" s="1" customFormat="1" ht="12.75" customHeight="1" x14ac:dyDescent="0.25">
      <c r="A174" s="26"/>
      <c r="B174" s="26"/>
      <c r="C174" s="30"/>
      <c r="D174" s="35" t="s">
        <v>51</v>
      </c>
      <c r="E174" s="36">
        <v>1</v>
      </c>
      <c r="F174" s="37">
        <v>25</v>
      </c>
      <c r="G174" s="35">
        <v>10.4</v>
      </c>
      <c r="H174" s="40">
        <v>4.5999999999999996</v>
      </c>
      <c r="I174" s="38" t="s">
        <v>471</v>
      </c>
      <c r="J174" s="34">
        <f>IFERROR(_xlfn.XLOOKUP(I174,Index!$A:$A,Index!$B:$B),"")</f>
        <v>1578.32</v>
      </c>
      <c r="K174"/>
      <c r="L174"/>
      <c r="M174"/>
      <c r="N174"/>
      <c r="O174"/>
      <c r="P174"/>
    </row>
    <row r="175" spans="1:16" s="1" customFormat="1" ht="12.75" customHeight="1" x14ac:dyDescent="0.25">
      <c r="A175" s="26"/>
      <c r="B175" s="26"/>
      <c r="C175" s="30"/>
      <c r="D175" s="35" t="s">
        <v>100</v>
      </c>
      <c r="E175" s="36" t="s">
        <v>132</v>
      </c>
      <c r="F175" s="37">
        <v>32</v>
      </c>
      <c r="G175" s="35">
        <v>9.8000000000000007</v>
      </c>
      <c r="H175" s="40">
        <v>4.4000000000000004</v>
      </c>
      <c r="I175" s="38" t="s">
        <v>472</v>
      </c>
      <c r="J175" s="34">
        <f>IFERROR(_xlfn.XLOOKUP(I175,Index!$A:$A,Index!$B:$B),"")</f>
        <v>1534.08</v>
      </c>
      <c r="K175"/>
      <c r="L175"/>
      <c r="M175"/>
      <c r="N175"/>
      <c r="O175"/>
      <c r="P175"/>
    </row>
    <row r="176" spans="1:16" s="1" customFormat="1" ht="12.75" customHeight="1" x14ac:dyDescent="0.25">
      <c r="A176" s="26"/>
      <c r="B176" s="26"/>
      <c r="C176" s="30"/>
      <c r="D176" s="35" t="s">
        <v>49</v>
      </c>
      <c r="E176" s="36" t="s">
        <v>132</v>
      </c>
      <c r="F176" s="37">
        <v>32</v>
      </c>
      <c r="G176" s="35">
        <v>9.8000000000000007</v>
      </c>
      <c r="H176" s="40">
        <v>4.4000000000000004</v>
      </c>
      <c r="I176" s="212" t="s">
        <v>3076</v>
      </c>
      <c r="J176" s="34">
        <f>J175+45</f>
        <v>1579.08</v>
      </c>
      <c r="K176"/>
      <c r="L176"/>
      <c r="M176"/>
      <c r="N176"/>
      <c r="O176"/>
      <c r="P176"/>
    </row>
    <row r="177" spans="1:16" s="1" customFormat="1" ht="12.75" customHeight="1" x14ac:dyDescent="0.25">
      <c r="A177" s="26"/>
      <c r="B177" s="26"/>
      <c r="C177" s="30"/>
      <c r="D177" s="35" t="s">
        <v>51</v>
      </c>
      <c r="E177" s="36" t="s">
        <v>132</v>
      </c>
      <c r="F177" s="37">
        <v>32</v>
      </c>
      <c r="G177" s="35">
        <v>9.8000000000000007</v>
      </c>
      <c r="H177" s="40">
        <v>4.4000000000000004</v>
      </c>
      <c r="I177" s="212" t="s">
        <v>3076</v>
      </c>
      <c r="J177" s="34">
        <f>J176</f>
        <v>1579.08</v>
      </c>
      <c r="K177"/>
      <c r="L177"/>
      <c r="M177"/>
      <c r="N177"/>
      <c r="O177"/>
      <c r="P177"/>
    </row>
    <row r="178" spans="1:16" s="1" customFormat="1" ht="12.75" customHeight="1" x14ac:dyDescent="0.25">
      <c r="A178" s="26"/>
      <c r="B178" s="26"/>
      <c r="C178" s="30"/>
      <c r="D178" s="35" t="s">
        <v>100</v>
      </c>
      <c r="E178" s="36" t="s">
        <v>134</v>
      </c>
      <c r="F178" s="37">
        <v>40</v>
      </c>
      <c r="G178" s="35">
        <v>12.5</v>
      </c>
      <c r="H178" s="40">
        <v>5.7</v>
      </c>
      <c r="I178" s="38" t="s">
        <v>473</v>
      </c>
      <c r="J178" s="34">
        <f>IFERROR(_xlfn.XLOOKUP(I178,Index!$A:$A,Index!$B:$B),"")</f>
        <v>1544.77</v>
      </c>
      <c r="K178"/>
      <c r="L178"/>
      <c r="M178"/>
      <c r="N178"/>
      <c r="O178"/>
      <c r="P178"/>
    </row>
    <row r="179" spans="1:16" s="1" customFormat="1" ht="12.75" customHeight="1" x14ac:dyDescent="0.25">
      <c r="A179" s="26"/>
      <c r="B179" s="26"/>
      <c r="C179" s="30"/>
      <c r="D179" s="35" t="s">
        <v>49</v>
      </c>
      <c r="E179" s="36" t="s">
        <v>134</v>
      </c>
      <c r="F179" s="37">
        <v>40</v>
      </c>
      <c r="G179" s="35">
        <v>12.5</v>
      </c>
      <c r="H179" s="40">
        <v>5.7</v>
      </c>
      <c r="I179" s="38" t="s">
        <v>474</v>
      </c>
      <c r="J179" s="34">
        <f>IFERROR(_xlfn.XLOOKUP(I179,Index!$A:$A,Index!$B:$B),"")</f>
        <v>1622.53</v>
      </c>
      <c r="K179"/>
      <c r="L179"/>
      <c r="M179"/>
      <c r="N179"/>
      <c r="O179"/>
      <c r="P179"/>
    </row>
    <row r="180" spans="1:16" s="1" customFormat="1" ht="12.75" customHeight="1" x14ac:dyDescent="0.25">
      <c r="A180" s="26"/>
      <c r="B180" s="26"/>
      <c r="C180" s="30"/>
      <c r="D180" s="35" t="s">
        <v>51</v>
      </c>
      <c r="E180" s="36" t="s">
        <v>134</v>
      </c>
      <c r="F180" s="37">
        <v>40</v>
      </c>
      <c r="G180" s="35">
        <v>12.5</v>
      </c>
      <c r="H180" s="40">
        <v>5.7</v>
      </c>
      <c r="I180" s="38" t="s">
        <v>475</v>
      </c>
      <c r="J180" s="34">
        <f>IFERROR(_xlfn.XLOOKUP(I180,Index!$A:$A,Index!$B:$B),"")</f>
        <v>1622.53</v>
      </c>
      <c r="K180"/>
      <c r="L180"/>
      <c r="M180"/>
      <c r="N180"/>
      <c r="O180"/>
      <c r="P180"/>
    </row>
    <row r="181" spans="1:16" s="1" customFormat="1" ht="12.75" customHeight="1" x14ac:dyDescent="0.25">
      <c r="A181" s="26"/>
      <c r="B181" s="26"/>
      <c r="C181" s="30"/>
      <c r="D181" s="35" t="s">
        <v>100</v>
      </c>
      <c r="E181" s="36">
        <v>2</v>
      </c>
      <c r="F181" s="37">
        <v>50</v>
      </c>
      <c r="G181" s="35">
        <v>16</v>
      </c>
      <c r="H181" s="40">
        <v>7.3</v>
      </c>
      <c r="I181" s="38" t="s">
        <v>476</v>
      </c>
      <c r="J181" s="34">
        <f>IFERROR(_xlfn.XLOOKUP(I181,Index!$A:$A,Index!$B:$B),"")</f>
        <v>1544.77</v>
      </c>
      <c r="K181"/>
      <c r="L181"/>
      <c r="M181"/>
      <c r="N181"/>
      <c r="O181"/>
      <c r="P181"/>
    </row>
    <row r="182" spans="1:16" s="1" customFormat="1" ht="12.75" customHeight="1" x14ac:dyDescent="0.25">
      <c r="A182" s="26"/>
      <c r="B182" s="26"/>
      <c r="C182" s="30"/>
      <c r="D182" s="35" t="s">
        <v>49</v>
      </c>
      <c r="E182" s="36">
        <v>2</v>
      </c>
      <c r="F182" s="37">
        <v>50</v>
      </c>
      <c r="G182" s="35">
        <v>16</v>
      </c>
      <c r="H182" s="40">
        <v>7.3</v>
      </c>
      <c r="I182" s="38" t="s">
        <v>477</v>
      </c>
      <c r="J182" s="34">
        <f>IFERROR(_xlfn.XLOOKUP(I182,Index!$A:$A,Index!$B:$B),"")</f>
        <v>1622.53</v>
      </c>
      <c r="K182"/>
      <c r="L182"/>
      <c r="M182"/>
      <c r="N182"/>
      <c r="O182"/>
      <c r="P182"/>
    </row>
    <row r="183" spans="1:16" s="1" customFormat="1" ht="12.75" customHeight="1" x14ac:dyDescent="0.25">
      <c r="A183" s="26"/>
      <c r="B183" s="26"/>
      <c r="C183" s="30"/>
      <c r="D183" s="35" t="s">
        <v>51</v>
      </c>
      <c r="E183" s="36">
        <v>2</v>
      </c>
      <c r="F183" s="37">
        <v>50</v>
      </c>
      <c r="G183" s="35">
        <v>16</v>
      </c>
      <c r="H183" s="40">
        <v>7.3</v>
      </c>
      <c r="I183" s="38" t="s">
        <v>478</v>
      </c>
      <c r="J183" s="34">
        <f>IFERROR(_xlfn.XLOOKUP(I183,Index!$A:$A,Index!$B:$B),"")</f>
        <v>1622.53</v>
      </c>
      <c r="K183"/>
      <c r="L183"/>
      <c r="M183"/>
      <c r="N183"/>
      <c r="O183"/>
      <c r="P183"/>
    </row>
    <row r="184" spans="1:16" s="1" customFormat="1" ht="12.75" customHeight="1" x14ac:dyDescent="0.25">
      <c r="A184" s="26"/>
      <c r="B184" s="26"/>
      <c r="C184" s="30"/>
      <c r="D184" s="35" t="s">
        <v>100</v>
      </c>
      <c r="E184" s="36" t="s">
        <v>139</v>
      </c>
      <c r="F184" s="37">
        <v>65</v>
      </c>
      <c r="G184" s="35">
        <v>27</v>
      </c>
      <c r="H184" s="40">
        <v>12.2</v>
      </c>
      <c r="I184" s="38" t="s">
        <v>479</v>
      </c>
      <c r="J184" s="34">
        <f>IFERROR(_xlfn.XLOOKUP(I184,Index!$A:$A,Index!$B:$B),"")</f>
        <v>1695.71</v>
      </c>
      <c r="K184"/>
      <c r="L184"/>
      <c r="M184"/>
      <c r="N184"/>
      <c r="O184"/>
      <c r="P184"/>
    </row>
    <row r="185" spans="1:16" s="1" customFormat="1" ht="12.75" customHeight="1" x14ac:dyDescent="0.25">
      <c r="A185" s="26"/>
      <c r="B185" s="26"/>
      <c r="C185" s="30"/>
      <c r="D185" s="35" t="s">
        <v>49</v>
      </c>
      <c r="E185" s="36" t="s">
        <v>139</v>
      </c>
      <c r="F185" s="37">
        <v>65</v>
      </c>
      <c r="G185" s="35">
        <v>27</v>
      </c>
      <c r="H185" s="40">
        <v>12.2</v>
      </c>
      <c r="I185" s="38" t="s">
        <v>480</v>
      </c>
      <c r="J185" s="34">
        <f>IFERROR(_xlfn.XLOOKUP(I185,Index!$A:$A,Index!$B:$B),"")</f>
        <v>1782.63</v>
      </c>
      <c r="K185"/>
      <c r="L185"/>
      <c r="M185"/>
      <c r="N185"/>
      <c r="O185"/>
      <c r="P185"/>
    </row>
    <row r="186" spans="1:16" s="1" customFormat="1" ht="12.75" customHeight="1" x14ac:dyDescent="0.25">
      <c r="A186" s="26"/>
      <c r="B186" s="26"/>
      <c r="C186" s="30"/>
      <c r="D186" s="35" t="s">
        <v>51</v>
      </c>
      <c r="E186" s="36" t="s">
        <v>139</v>
      </c>
      <c r="F186" s="37">
        <v>65</v>
      </c>
      <c r="G186" s="35">
        <v>27</v>
      </c>
      <c r="H186" s="40">
        <v>12.2</v>
      </c>
      <c r="I186" s="38" t="s">
        <v>481</v>
      </c>
      <c r="J186" s="34">
        <f>IFERROR(_xlfn.XLOOKUP(I186,Index!$A:$A,Index!$B:$B),"")</f>
        <v>1782.63</v>
      </c>
      <c r="K186"/>
      <c r="L186"/>
      <c r="M186"/>
      <c r="N186"/>
      <c r="O186"/>
      <c r="P186"/>
    </row>
    <row r="187" spans="1:16" s="1" customFormat="1" ht="12.75" customHeight="1" x14ac:dyDescent="0.25">
      <c r="A187" s="26"/>
      <c r="B187" s="26"/>
      <c r="C187" s="30"/>
      <c r="D187" s="35" t="s">
        <v>100</v>
      </c>
      <c r="E187" s="36">
        <v>3</v>
      </c>
      <c r="F187" s="37">
        <v>80</v>
      </c>
      <c r="G187" s="35">
        <v>30</v>
      </c>
      <c r="H187" s="40">
        <v>13.6</v>
      </c>
      <c r="I187" s="38" t="s">
        <v>482</v>
      </c>
      <c r="J187" s="34">
        <f>IFERROR(_xlfn.XLOOKUP(I187,Index!$A:$A,Index!$B:$B),"")</f>
        <v>1785.7</v>
      </c>
      <c r="K187"/>
      <c r="L187"/>
      <c r="M187"/>
      <c r="N187"/>
      <c r="O187"/>
      <c r="P187"/>
    </row>
    <row r="188" spans="1:16" s="1" customFormat="1" ht="12.75" customHeight="1" x14ac:dyDescent="0.25">
      <c r="A188" s="26"/>
      <c r="B188" s="26"/>
      <c r="C188" s="30"/>
      <c r="D188" s="35" t="s">
        <v>49</v>
      </c>
      <c r="E188" s="36">
        <v>3</v>
      </c>
      <c r="F188" s="37">
        <v>80</v>
      </c>
      <c r="G188" s="35">
        <v>30</v>
      </c>
      <c r="H188" s="40">
        <v>13.6</v>
      </c>
      <c r="I188" s="38" t="s">
        <v>483</v>
      </c>
      <c r="J188" s="34">
        <f>IFERROR(_xlfn.XLOOKUP(I188,Index!$A:$A,Index!$B:$B),"")</f>
        <v>1874.14</v>
      </c>
      <c r="K188"/>
      <c r="L188"/>
      <c r="M188"/>
      <c r="N188"/>
      <c r="O188"/>
      <c r="P188"/>
    </row>
    <row r="189" spans="1:16" s="1" customFormat="1" ht="12.75" customHeight="1" x14ac:dyDescent="0.25">
      <c r="A189" s="26"/>
      <c r="B189" s="26"/>
      <c r="C189" s="30"/>
      <c r="D189" s="35" t="s">
        <v>51</v>
      </c>
      <c r="E189" s="36">
        <v>3</v>
      </c>
      <c r="F189" s="37">
        <v>80</v>
      </c>
      <c r="G189" s="35">
        <v>30</v>
      </c>
      <c r="H189" s="40">
        <v>13.6</v>
      </c>
      <c r="I189" s="38" t="s">
        <v>484</v>
      </c>
      <c r="J189" s="34">
        <f>IFERROR(_xlfn.XLOOKUP(I189,Index!$A:$A,Index!$B:$B),"")</f>
        <v>1874.14</v>
      </c>
      <c r="K189"/>
      <c r="L189"/>
      <c r="M189"/>
      <c r="N189"/>
      <c r="O189"/>
      <c r="P189"/>
    </row>
    <row r="190" spans="1:16" s="1" customFormat="1" ht="12.75" customHeight="1" x14ac:dyDescent="0.25">
      <c r="A190" s="26"/>
      <c r="B190" s="26"/>
      <c r="C190" s="30"/>
      <c r="D190" s="35" t="s">
        <v>100</v>
      </c>
      <c r="E190" s="36">
        <v>4</v>
      </c>
      <c r="F190" s="37">
        <v>100</v>
      </c>
      <c r="G190" s="35">
        <v>51</v>
      </c>
      <c r="H190" s="40">
        <v>23</v>
      </c>
      <c r="I190" s="38" t="s">
        <v>485</v>
      </c>
      <c r="J190" s="34">
        <f>IFERROR(_xlfn.XLOOKUP(I190,Index!$A:$A,Index!$B:$B),"")</f>
        <v>2924.83</v>
      </c>
      <c r="K190"/>
      <c r="L190"/>
      <c r="M190"/>
      <c r="N190"/>
      <c r="O190"/>
      <c r="P190"/>
    </row>
    <row r="191" spans="1:16" s="1" customFormat="1" ht="12.75" customHeight="1" x14ac:dyDescent="0.25">
      <c r="A191" s="26"/>
      <c r="B191" s="26"/>
      <c r="C191" s="30"/>
      <c r="D191" s="35" t="s">
        <v>49</v>
      </c>
      <c r="E191" s="36">
        <v>4</v>
      </c>
      <c r="F191" s="37">
        <v>100</v>
      </c>
      <c r="G191" s="35">
        <v>51</v>
      </c>
      <c r="H191" s="40">
        <v>23</v>
      </c>
      <c r="I191" s="38" t="s">
        <v>486</v>
      </c>
      <c r="J191" s="34">
        <f>IFERROR(_xlfn.XLOOKUP(I191,Index!$A:$A,Index!$B:$B),"")</f>
        <v>3069.7</v>
      </c>
      <c r="K191"/>
      <c r="L191"/>
      <c r="M191"/>
      <c r="N191"/>
      <c r="O191"/>
      <c r="P191"/>
    </row>
    <row r="192" spans="1:16" s="1" customFormat="1" ht="12.75" customHeight="1" x14ac:dyDescent="0.25">
      <c r="A192" s="26"/>
      <c r="B192" s="26"/>
      <c r="C192" s="30"/>
      <c r="D192" s="35" t="s">
        <v>51</v>
      </c>
      <c r="E192" s="36">
        <v>4</v>
      </c>
      <c r="F192" s="37">
        <v>100</v>
      </c>
      <c r="G192" s="35">
        <v>51</v>
      </c>
      <c r="H192" s="40">
        <v>23</v>
      </c>
      <c r="I192" s="38" t="s">
        <v>487</v>
      </c>
      <c r="J192" s="34">
        <f>IFERROR(_xlfn.XLOOKUP(I192,Index!$A:$A,Index!$B:$B),"")</f>
        <v>3069.7</v>
      </c>
      <c r="K192"/>
      <c r="L192"/>
      <c r="M192"/>
      <c r="N192"/>
      <c r="O192"/>
      <c r="P192"/>
    </row>
    <row r="193" spans="1:16" s="1" customFormat="1" ht="12.75" customHeight="1" x14ac:dyDescent="0.25">
      <c r="A193" s="26"/>
      <c r="B193" s="26"/>
      <c r="C193" s="30"/>
      <c r="D193" s="35" t="s">
        <v>149</v>
      </c>
      <c r="E193" s="36">
        <v>5</v>
      </c>
      <c r="F193" s="37">
        <v>125</v>
      </c>
      <c r="G193" s="35">
        <v>81</v>
      </c>
      <c r="H193" s="40">
        <v>36.700000000000003</v>
      </c>
      <c r="I193" s="38" t="s">
        <v>488</v>
      </c>
      <c r="J193" s="34">
        <f>IFERROR(_xlfn.XLOOKUP(I193,Index!$A:$A,Index!$B:$B),"")</f>
        <v>4698.3500000000004</v>
      </c>
      <c r="K193"/>
      <c r="L193"/>
      <c r="M193"/>
      <c r="N193"/>
      <c r="O193"/>
      <c r="P193"/>
    </row>
    <row r="194" spans="1:16" s="1" customFormat="1" ht="12.75" customHeight="1" x14ac:dyDescent="0.25">
      <c r="A194" s="26"/>
      <c r="B194" s="26"/>
      <c r="C194" s="30"/>
      <c r="D194" s="35" t="s">
        <v>49</v>
      </c>
      <c r="E194" s="36">
        <v>5</v>
      </c>
      <c r="F194" s="37">
        <v>125</v>
      </c>
      <c r="G194" s="35">
        <v>81</v>
      </c>
      <c r="H194" s="40">
        <v>36.700000000000003</v>
      </c>
      <c r="I194" s="38" t="s">
        <v>489</v>
      </c>
      <c r="J194" s="34">
        <f>IFERROR(_xlfn.XLOOKUP(I194,Index!$A:$A,Index!$B:$B),"")</f>
        <v>4934.67</v>
      </c>
      <c r="K194"/>
      <c r="L194"/>
      <c r="M194"/>
      <c r="N194"/>
      <c r="O194"/>
      <c r="P194"/>
    </row>
    <row r="195" spans="1:16" s="1" customFormat="1" ht="12.75" customHeight="1" x14ac:dyDescent="0.25">
      <c r="A195" s="26"/>
      <c r="B195" s="26"/>
      <c r="C195" s="30"/>
      <c r="D195" s="35" t="s">
        <v>51</v>
      </c>
      <c r="E195" s="36">
        <v>5</v>
      </c>
      <c r="F195" s="37">
        <v>125</v>
      </c>
      <c r="G195" s="35">
        <v>81</v>
      </c>
      <c r="H195" s="40">
        <v>36.700000000000003</v>
      </c>
      <c r="I195" s="38" t="s">
        <v>490</v>
      </c>
      <c r="J195" s="34">
        <f>IFERROR(_xlfn.XLOOKUP(I195,Index!$A:$A,Index!$B:$B),"")</f>
        <v>4934.67</v>
      </c>
      <c r="K195"/>
      <c r="L195"/>
      <c r="M195"/>
      <c r="N195"/>
      <c r="O195"/>
      <c r="P195"/>
    </row>
    <row r="196" spans="1:16" s="1" customFormat="1" ht="12.75" customHeight="1" x14ac:dyDescent="0.25">
      <c r="A196" s="26"/>
      <c r="B196" s="26"/>
      <c r="C196" s="30"/>
      <c r="D196" s="35" t="s">
        <v>149</v>
      </c>
      <c r="E196" s="36">
        <v>6</v>
      </c>
      <c r="F196" s="37">
        <v>150</v>
      </c>
      <c r="G196" s="35">
        <v>109</v>
      </c>
      <c r="H196" s="40">
        <v>49.4</v>
      </c>
      <c r="I196" s="38" t="s">
        <v>491</v>
      </c>
      <c r="J196" s="34">
        <f>IFERROR(_xlfn.XLOOKUP(I196,Index!$A:$A,Index!$B:$B),"")</f>
        <v>5209.18</v>
      </c>
      <c r="K196"/>
      <c r="L196"/>
      <c r="M196"/>
      <c r="N196"/>
      <c r="O196"/>
      <c r="P196"/>
    </row>
    <row r="197" spans="1:16" s="1" customFormat="1" ht="12.75" customHeight="1" x14ac:dyDescent="0.25">
      <c r="A197" s="26"/>
      <c r="B197" s="26"/>
      <c r="C197" s="30"/>
      <c r="D197" s="35" t="s">
        <v>49</v>
      </c>
      <c r="E197" s="36">
        <v>6</v>
      </c>
      <c r="F197" s="37">
        <v>150</v>
      </c>
      <c r="G197" s="35">
        <v>109</v>
      </c>
      <c r="H197" s="40">
        <v>49.4</v>
      </c>
      <c r="I197" s="38" t="s">
        <v>492</v>
      </c>
      <c r="J197" s="34">
        <f>IFERROR(_xlfn.XLOOKUP(I197,Index!$A:$A,Index!$B:$B),"")</f>
        <v>5471.46</v>
      </c>
      <c r="K197"/>
      <c r="L197"/>
      <c r="M197"/>
      <c r="N197"/>
      <c r="O197"/>
      <c r="P197"/>
    </row>
    <row r="198" spans="1:16" s="1" customFormat="1" ht="12.75" customHeight="1" x14ac:dyDescent="0.25">
      <c r="A198" s="26"/>
      <c r="B198" s="26"/>
      <c r="C198" s="30"/>
      <c r="D198" s="35" t="s">
        <v>51</v>
      </c>
      <c r="E198" s="36">
        <v>6</v>
      </c>
      <c r="F198" s="37">
        <v>150</v>
      </c>
      <c r="G198" s="35">
        <v>109</v>
      </c>
      <c r="H198" s="40">
        <v>49.4</v>
      </c>
      <c r="I198" s="38" t="s">
        <v>493</v>
      </c>
      <c r="J198" s="34">
        <f>IFERROR(_xlfn.XLOOKUP(I198,Index!$A:$A,Index!$B:$B),"")</f>
        <v>5471.46</v>
      </c>
      <c r="K198"/>
      <c r="L198"/>
      <c r="M198"/>
      <c r="N198"/>
      <c r="O198"/>
      <c r="P198"/>
    </row>
    <row r="199" spans="1:16" s="1" customFormat="1" ht="12.75" customHeight="1" x14ac:dyDescent="0.25">
      <c r="A199" s="26"/>
      <c r="B199" s="26"/>
      <c r="C199" s="30"/>
      <c r="D199" s="35" t="s">
        <v>149</v>
      </c>
      <c r="E199" s="36">
        <v>8</v>
      </c>
      <c r="F199" s="37">
        <v>200</v>
      </c>
      <c r="G199" s="35">
        <v>190</v>
      </c>
      <c r="H199" s="40">
        <v>86.2</v>
      </c>
      <c r="I199" s="38" t="s">
        <v>494</v>
      </c>
      <c r="J199" s="34">
        <f>IFERROR(_xlfn.XLOOKUP(I199,Index!$A:$A,Index!$B:$B),"")</f>
        <v>8817.17</v>
      </c>
      <c r="K199"/>
      <c r="L199"/>
      <c r="M199"/>
      <c r="N199"/>
      <c r="O199"/>
      <c r="P199"/>
    </row>
    <row r="200" spans="1:16" s="1" customFormat="1" ht="12.75" customHeight="1" x14ac:dyDescent="0.25">
      <c r="A200" s="26"/>
      <c r="B200" s="26"/>
      <c r="C200" s="30"/>
      <c r="D200" s="35" t="s">
        <v>49</v>
      </c>
      <c r="E200" s="36">
        <v>8</v>
      </c>
      <c r="F200" s="37">
        <v>200</v>
      </c>
      <c r="G200" s="35">
        <v>190</v>
      </c>
      <c r="H200" s="40">
        <v>86.2</v>
      </c>
      <c r="I200" s="38" t="s">
        <v>495</v>
      </c>
      <c r="J200" s="34">
        <f>IFERROR(_xlfn.XLOOKUP(I200,Index!$A:$A,Index!$B:$B),"")</f>
        <v>9256.35</v>
      </c>
      <c r="K200"/>
      <c r="L200"/>
      <c r="M200"/>
      <c r="N200"/>
      <c r="O200"/>
      <c r="P200"/>
    </row>
    <row r="201" spans="1:16" s="1" customFormat="1" ht="12.75" customHeight="1" x14ac:dyDescent="0.25">
      <c r="A201" s="26"/>
      <c r="B201" s="26"/>
      <c r="C201" s="30"/>
      <c r="D201" s="35" t="s">
        <v>51</v>
      </c>
      <c r="E201" s="36">
        <v>8</v>
      </c>
      <c r="F201" s="37">
        <v>200</v>
      </c>
      <c r="G201" s="35">
        <v>190</v>
      </c>
      <c r="H201" s="40">
        <v>86.2</v>
      </c>
      <c r="I201" s="212" t="s">
        <v>3076</v>
      </c>
      <c r="J201" s="34">
        <f>J200</f>
        <v>9256.35</v>
      </c>
      <c r="K201"/>
      <c r="L201"/>
      <c r="M201"/>
      <c r="N201"/>
      <c r="O201"/>
      <c r="P201"/>
    </row>
    <row r="202" spans="1:16" s="1" customFormat="1" ht="12.75" customHeight="1" x14ac:dyDescent="0.25">
      <c r="A202" s="26"/>
      <c r="B202" s="26"/>
      <c r="C202" s="30"/>
      <c r="D202" s="35" t="s">
        <v>149</v>
      </c>
      <c r="E202" s="36">
        <v>10</v>
      </c>
      <c r="F202" s="37">
        <v>250</v>
      </c>
      <c r="G202" s="35">
        <v>266</v>
      </c>
      <c r="H202" s="40">
        <v>120.7</v>
      </c>
      <c r="I202" s="38" t="s">
        <v>496</v>
      </c>
      <c r="J202" s="34">
        <f>IFERROR(_xlfn.XLOOKUP(I202,Index!$A:$A,Index!$B:$B),"")</f>
        <v>13170.83</v>
      </c>
      <c r="K202"/>
      <c r="L202"/>
      <c r="M202"/>
      <c r="N202"/>
      <c r="O202"/>
      <c r="P202"/>
    </row>
    <row r="203" spans="1:16" s="1" customFormat="1" ht="12.75" customHeight="1" x14ac:dyDescent="0.25">
      <c r="A203" s="26"/>
      <c r="B203" s="26"/>
      <c r="C203" s="30"/>
      <c r="D203" s="35" t="s">
        <v>49</v>
      </c>
      <c r="E203" s="36">
        <v>10</v>
      </c>
      <c r="F203" s="37">
        <v>250</v>
      </c>
      <c r="G203" s="35">
        <v>266</v>
      </c>
      <c r="H203" s="40">
        <v>120.7</v>
      </c>
      <c r="I203" s="38" t="s">
        <v>3076</v>
      </c>
      <c r="J203" s="34">
        <f>J202*1.05</f>
        <v>13829.371500000001</v>
      </c>
      <c r="K203"/>
      <c r="L203"/>
      <c r="M203"/>
      <c r="N203"/>
      <c r="O203"/>
      <c r="P203"/>
    </row>
    <row r="204" spans="1:16" s="1" customFormat="1" ht="12.75" customHeight="1" x14ac:dyDescent="0.25">
      <c r="A204" s="26"/>
      <c r="B204" s="26"/>
      <c r="C204" s="30"/>
      <c r="D204" s="35" t="s">
        <v>51</v>
      </c>
      <c r="E204" s="36">
        <v>10</v>
      </c>
      <c r="F204" s="37">
        <v>250</v>
      </c>
      <c r="G204" s="35">
        <v>266</v>
      </c>
      <c r="H204" s="40">
        <v>120.7</v>
      </c>
      <c r="I204" s="38" t="s">
        <v>3076</v>
      </c>
      <c r="J204" s="34">
        <f>J203</f>
        <v>13829.371500000001</v>
      </c>
      <c r="K204"/>
      <c r="L204"/>
      <c r="M204"/>
      <c r="N204"/>
      <c r="O204"/>
      <c r="P204"/>
    </row>
    <row r="205" spans="1:16" s="1" customFormat="1" ht="12.75" customHeight="1" x14ac:dyDescent="0.25">
      <c r="A205" s="26"/>
      <c r="B205" s="26"/>
      <c r="C205" s="30"/>
      <c r="D205" s="35" t="s">
        <v>149</v>
      </c>
      <c r="E205" s="36">
        <v>12</v>
      </c>
      <c r="F205" s="37">
        <v>300</v>
      </c>
      <c r="G205" s="35">
        <v>422</v>
      </c>
      <c r="H205" s="40">
        <v>191.4</v>
      </c>
      <c r="I205" s="38" t="s">
        <v>497</v>
      </c>
      <c r="J205" s="34">
        <f>IFERROR(_xlfn.XLOOKUP(I205,Index!$A:$A,Index!$B:$B),"")</f>
        <v>19432.21</v>
      </c>
      <c r="K205"/>
      <c r="L205"/>
      <c r="M205"/>
      <c r="N205"/>
      <c r="O205"/>
      <c r="P205"/>
    </row>
    <row r="206" spans="1:16" s="1" customFormat="1" ht="12.75" customHeight="1" x14ac:dyDescent="0.25">
      <c r="A206" s="26"/>
      <c r="B206" s="26"/>
      <c r="C206" s="30"/>
      <c r="D206" s="35" t="s">
        <v>49</v>
      </c>
      <c r="E206" s="36">
        <v>12</v>
      </c>
      <c r="F206" s="37">
        <v>300</v>
      </c>
      <c r="G206" s="35">
        <v>422</v>
      </c>
      <c r="H206" s="40">
        <v>191.4</v>
      </c>
      <c r="I206" s="38" t="s">
        <v>3076</v>
      </c>
      <c r="J206" s="34">
        <f>J207</f>
        <v>20402.099999999999</v>
      </c>
      <c r="K206"/>
      <c r="L206"/>
      <c r="M206"/>
      <c r="N206"/>
      <c r="O206"/>
      <c r="P206"/>
    </row>
    <row r="207" spans="1:16" s="1" customFormat="1" ht="12.75" customHeight="1" x14ac:dyDescent="0.25">
      <c r="A207" s="26"/>
      <c r="B207" s="26"/>
      <c r="C207" s="30"/>
      <c r="D207" s="35" t="s">
        <v>51</v>
      </c>
      <c r="E207" s="36">
        <v>12</v>
      </c>
      <c r="F207" s="37">
        <v>300</v>
      </c>
      <c r="G207" s="35">
        <v>422</v>
      </c>
      <c r="H207" s="40">
        <v>191.4</v>
      </c>
      <c r="I207" s="38" t="s">
        <v>498</v>
      </c>
      <c r="J207" s="34">
        <f>IFERROR(_xlfn.XLOOKUP(I207,Index!$A:$A,Index!$B:$B),"")</f>
        <v>20402.099999999999</v>
      </c>
      <c r="K207"/>
      <c r="L207"/>
      <c r="M207"/>
      <c r="N207"/>
      <c r="O207"/>
      <c r="P207"/>
    </row>
    <row r="208" spans="1:16" s="1" customFormat="1" ht="12.75" customHeight="1" x14ac:dyDescent="0.25">
      <c r="A208" s="26"/>
      <c r="B208" s="26"/>
      <c r="C208" s="30"/>
      <c r="D208" s="35" t="s">
        <v>149</v>
      </c>
      <c r="E208" s="36">
        <v>14</v>
      </c>
      <c r="F208" s="37">
        <v>350</v>
      </c>
      <c r="G208" s="35">
        <v>975</v>
      </c>
      <c r="H208" s="40">
        <v>442</v>
      </c>
      <c r="I208" s="38" t="s">
        <v>499</v>
      </c>
      <c r="J208" s="34">
        <f>IFERROR(_xlfn.XLOOKUP(I208,Index!$A:$A,Index!$B:$B),"")</f>
        <v>35254.92</v>
      </c>
      <c r="K208"/>
      <c r="L208"/>
      <c r="M208"/>
      <c r="N208"/>
      <c r="O208"/>
      <c r="P208"/>
    </row>
    <row r="209" spans="1:16" s="1" customFormat="1" ht="12.75" customHeight="1" x14ac:dyDescent="0.25">
      <c r="A209" s="26"/>
      <c r="B209" s="26"/>
      <c r="C209" s="30"/>
      <c r="D209" s="35" t="s">
        <v>149</v>
      </c>
      <c r="E209" s="36">
        <v>16</v>
      </c>
      <c r="F209" s="37">
        <v>400</v>
      </c>
      <c r="G209" s="35">
        <v>1635</v>
      </c>
      <c r="H209" s="40">
        <v>741</v>
      </c>
      <c r="I209" s="38" t="s">
        <v>500</v>
      </c>
      <c r="J209" s="34">
        <f>IFERROR(_xlfn.XLOOKUP(I209,Index!$A:$A,Index!$B:$B),"")</f>
        <v>47945.43</v>
      </c>
      <c r="K209"/>
      <c r="L209"/>
      <c r="M209"/>
      <c r="N209"/>
      <c r="O209"/>
      <c r="P209"/>
    </row>
    <row r="210" spans="1:16" s="1" customFormat="1" ht="12.75" customHeight="1" x14ac:dyDescent="0.25">
      <c r="A210" s="27"/>
      <c r="B210" s="27"/>
      <c r="C210" s="31"/>
      <c r="D210" s="35" t="s">
        <v>149</v>
      </c>
      <c r="E210" s="36">
        <v>18</v>
      </c>
      <c r="F210" s="37">
        <v>450</v>
      </c>
      <c r="G210" s="35">
        <v>2376</v>
      </c>
      <c r="H210" s="40">
        <v>1078</v>
      </c>
      <c r="I210" s="38" t="s">
        <v>501</v>
      </c>
      <c r="J210" s="34">
        <f>IFERROR(_xlfn.XLOOKUP(I210,Index!$A:$A,Index!$B:$B),"")</f>
        <v>65206.17</v>
      </c>
      <c r="K210"/>
      <c r="L210"/>
      <c r="M210"/>
      <c r="N210"/>
      <c r="O210"/>
      <c r="P210"/>
    </row>
    <row r="211" spans="1:16" s="1" customFormat="1" ht="12.75" customHeight="1" x14ac:dyDescent="0.25">
      <c r="A211" s="12"/>
      <c r="B211" s="12"/>
      <c r="C211" s="4"/>
      <c r="D211" s="4"/>
      <c r="E211" s="5"/>
      <c r="F211" s="21"/>
      <c r="G211" s="4"/>
      <c r="H211" s="19"/>
      <c r="I211" s="19"/>
      <c r="J211" s="20"/>
      <c r="K211"/>
      <c r="L211"/>
      <c r="M211"/>
      <c r="N211"/>
      <c r="O211"/>
      <c r="P211"/>
    </row>
    <row r="212" spans="1:16" s="1" customFormat="1" ht="12.75" customHeight="1" x14ac:dyDescent="0.25">
      <c r="A212" s="12"/>
      <c r="B212" s="12"/>
      <c r="C212" s="4"/>
      <c r="D212" s="4"/>
      <c r="E212" s="5"/>
      <c r="F212" s="13"/>
      <c r="G212" s="4"/>
      <c r="H212" s="19"/>
      <c r="I212" s="19"/>
      <c r="J212" s="20"/>
      <c r="K212"/>
      <c r="L212"/>
      <c r="M212"/>
      <c r="N212"/>
      <c r="O212"/>
      <c r="P212"/>
    </row>
    <row r="213" spans="1:16" s="1" customFormat="1" ht="12.75" customHeight="1" x14ac:dyDescent="0.25">
      <c r="A213" s="18" t="s">
        <v>502</v>
      </c>
      <c r="B213" s="62" t="s">
        <v>356</v>
      </c>
      <c r="D213" s="49"/>
      <c r="E213" s="50"/>
      <c r="F213" s="51"/>
      <c r="G213" s="52"/>
      <c r="H213" s="53"/>
      <c r="I213" s="53"/>
      <c r="J213" s="54"/>
      <c r="K213"/>
      <c r="L213"/>
      <c r="M213"/>
      <c r="N213"/>
      <c r="O213"/>
      <c r="P213"/>
    </row>
    <row r="214" spans="1:16" s="1" customFormat="1" ht="15.75" x14ac:dyDescent="0.25">
      <c r="A214" s="48" t="s">
        <v>503</v>
      </c>
      <c r="B214" s="57"/>
      <c r="C214" s="58"/>
      <c r="D214" s="58"/>
      <c r="E214" s="59"/>
      <c r="F214" s="51"/>
      <c r="G214" s="58"/>
      <c r="H214" s="53"/>
      <c r="I214" s="53"/>
      <c r="J214" s="54"/>
      <c r="K214"/>
      <c r="L214"/>
      <c r="M214"/>
      <c r="N214"/>
      <c r="O214"/>
      <c r="P214"/>
    </row>
    <row r="215" spans="1:16" s="1" customFormat="1" x14ac:dyDescent="0.25">
      <c r="A215" s="25" t="s">
        <v>31</v>
      </c>
      <c r="B215" s="28" t="s">
        <v>32</v>
      </c>
      <c r="C215" s="276" t="s">
        <v>33</v>
      </c>
      <c r="D215" s="277"/>
      <c r="E215" s="278" t="s">
        <v>34</v>
      </c>
      <c r="F215" s="279"/>
      <c r="G215" s="278" t="s">
        <v>35</v>
      </c>
      <c r="H215" s="279"/>
      <c r="I215" s="42" t="s">
        <v>36</v>
      </c>
      <c r="J215" s="43" t="s">
        <v>37</v>
      </c>
      <c r="K215"/>
      <c r="L215"/>
      <c r="M215"/>
      <c r="N215"/>
      <c r="O215"/>
      <c r="P215"/>
    </row>
    <row r="216" spans="1:16" s="1" customFormat="1" ht="12.75" customHeight="1" x14ac:dyDescent="0.25">
      <c r="A216" s="32"/>
      <c r="B216" s="32"/>
      <c r="C216" s="33" t="s">
        <v>38</v>
      </c>
      <c r="D216" s="33" t="s">
        <v>39</v>
      </c>
      <c r="E216" s="33" t="s">
        <v>40</v>
      </c>
      <c r="F216" s="33" t="s">
        <v>41</v>
      </c>
      <c r="G216" s="33" t="s">
        <v>42</v>
      </c>
      <c r="H216" s="33" t="s">
        <v>43</v>
      </c>
      <c r="I216" s="33"/>
      <c r="J216" s="44"/>
      <c r="K216"/>
      <c r="L216"/>
      <c r="M216"/>
      <c r="N216"/>
      <c r="O216"/>
      <c r="P216"/>
    </row>
    <row r="217" spans="1:16" s="1" customFormat="1" ht="12.75" customHeight="1" x14ac:dyDescent="0.25">
      <c r="A217" s="26" t="s">
        <v>504</v>
      </c>
      <c r="B217" s="26" t="s">
        <v>462</v>
      </c>
      <c r="C217" s="30" t="s">
        <v>46</v>
      </c>
      <c r="D217" s="35" t="s">
        <v>100</v>
      </c>
      <c r="E217" s="36">
        <v>1</v>
      </c>
      <c r="F217" s="45">
        <v>25</v>
      </c>
      <c r="G217" s="35">
        <v>10.4</v>
      </c>
      <c r="H217" s="38">
        <v>4.5999999999999996</v>
      </c>
      <c r="I217" s="38" t="s">
        <v>505</v>
      </c>
      <c r="J217" s="34">
        <f>IFERROR(_xlfn.XLOOKUP(I217,Index!$A:$A,Index!$B:$B),"")</f>
        <v>1407.07</v>
      </c>
      <c r="K217" s="203"/>
      <c r="L217"/>
      <c r="M217"/>
      <c r="N217"/>
      <c r="O217"/>
      <c r="P217"/>
    </row>
    <row r="218" spans="1:16" s="1" customFormat="1" ht="12.75" customHeight="1" x14ac:dyDescent="0.25">
      <c r="A218" s="26"/>
      <c r="B218" s="26"/>
      <c r="C218" s="30"/>
      <c r="D218" s="35" t="s">
        <v>100</v>
      </c>
      <c r="E218" s="63">
        <v>1.25</v>
      </c>
      <c r="F218" s="45">
        <v>32</v>
      </c>
      <c r="G218" s="35">
        <v>9.8000000000000007</v>
      </c>
      <c r="H218" s="38">
        <v>4.4000000000000004</v>
      </c>
      <c r="I218" s="38" t="s">
        <v>3071</v>
      </c>
      <c r="J218" s="34">
        <f>J217+16</f>
        <v>1423.07</v>
      </c>
      <c r="K218" s="203"/>
      <c r="L218"/>
      <c r="M218"/>
      <c r="N218"/>
      <c r="O218"/>
      <c r="P218"/>
    </row>
    <row r="219" spans="1:16" s="1" customFormat="1" ht="12.75" customHeight="1" x14ac:dyDescent="0.25">
      <c r="A219" s="26"/>
      <c r="B219" s="26"/>
      <c r="C219" s="30"/>
      <c r="D219" s="35" t="s">
        <v>100</v>
      </c>
      <c r="E219" s="63">
        <v>1.5</v>
      </c>
      <c r="F219" s="45">
        <v>40</v>
      </c>
      <c r="G219" s="35">
        <v>12.5</v>
      </c>
      <c r="H219" s="38">
        <v>5.7</v>
      </c>
      <c r="I219" s="38" t="s">
        <v>506</v>
      </c>
      <c r="J219" s="34">
        <f>IFERROR(_xlfn.XLOOKUP(I219,Index!$A:$A,Index!$B:$B),"")</f>
        <v>1444.7</v>
      </c>
      <c r="K219" s="203"/>
      <c r="L219"/>
      <c r="M219"/>
      <c r="N219"/>
      <c r="O219"/>
      <c r="P219"/>
    </row>
    <row r="220" spans="1:16" s="1" customFormat="1" ht="12.75" customHeight="1" x14ac:dyDescent="0.25">
      <c r="A220" s="26"/>
      <c r="B220" s="26"/>
      <c r="C220" s="30"/>
      <c r="D220" s="35" t="s">
        <v>100</v>
      </c>
      <c r="E220" s="36">
        <v>2</v>
      </c>
      <c r="F220" s="45">
        <v>50</v>
      </c>
      <c r="G220" s="35">
        <v>16</v>
      </c>
      <c r="H220" s="38">
        <v>7.3</v>
      </c>
      <c r="I220" s="38" t="s">
        <v>507</v>
      </c>
      <c r="J220" s="34">
        <f>IFERROR(_xlfn.XLOOKUP(I220,Index!$A:$A,Index!$B:$B),"")</f>
        <v>1444.7</v>
      </c>
      <c r="K220" s="203"/>
      <c r="L220"/>
      <c r="M220"/>
      <c r="N220"/>
      <c r="O220"/>
      <c r="P220"/>
    </row>
    <row r="221" spans="1:16" s="1" customFormat="1" ht="12.75" customHeight="1" x14ac:dyDescent="0.25">
      <c r="A221" s="26"/>
      <c r="B221" s="26"/>
      <c r="C221" s="30"/>
      <c r="D221" s="35" t="s">
        <v>149</v>
      </c>
      <c r="E221" s="63">
        <v>2.5</v>
      </c>
      <c r="F221" s="45">
        <v>65</v>
      </c>
      <c r="G221" s="35">
        <v>27</v>
      </c>
      <c r="H221" s="38">
        <v>12.2</v>
      </c>
      <c r="I221" s="38" t="s">
        <v>508</v>
      </c>
      <c r="J221" s="34">
        <f>IFERROR(_xlfn.XLOOKUP(I221,Index!$A:$A,Index!$B:$B),"")</f>
        <v>1588.82</v>
      </c>
      <c r="K221" s="203"/>
      <c r="L221"/>
      <c r="M221"/>
      <c r="N221"/>
      <c r="O221"/>
      <c r="P221"/>
    </row>
    <row r="222" spans="1:16" s="1" customFormat="1" ht="12.75" customHeight="1" x14ac:dyDescent="0.25">
      <c r="A222" s="26"/>
      <c r="B222" s="26"/>
      <c r="C222" s="30"/>
      <c r="D222" s="35" t="s">
        <v>149</v>
      </c>
      <c r="E222" s="36">
        <v>3</v>
      </c>
      <c r="F222" s="45">
        <v>80</v>
      </c>
      <c r="G222" s="35">
        <v>30</v>
      </c>
      <c r="H222" s="38">
        <v>13.6</v>
      </c>
      <c r="I222" s="38" t="s">
        <v>509</v>
      </c>
      <c r="J222" s="34">
        <f>IFERROR(_xlfn.XLOOKUP(I222,Index!$A:$A,Index!$B:$B),"")</f>
        <v>1670.33</v>
      </c>
      <c r="K222" s="203"/>
      <c r="L222"/>
      <c r="M222"/>
      <c r="N222"/>
      <c r="O222"/>
      <c r="P222"/>
    </row>
    <row r="223" spans="1:16" s="1" customFormat="1" ht="12.75" customHeight="1" x14ac:dyDescent="0.25">
      <c r="A223" s="26"/>
      <c r="B223" s="26"/>
      <c r="C223" s="30"/>
      <c r="D223" s="35" t="s">
        <v>149</v>
      </c>
      <c r="E223" s="36">
        <v>4</v>
      </c>
      <c r="F223" s="45">
        <v>100</v>
      </c>
      <c r="G223" s="35">
        <v>51</v>
      </c>
      <c r="H223" s="38">
        <v>23</v>
      </c>
      <c r="I223" s="38" t="s">
        <v>510</v>
      </c>
      <c r="J223" s="34">
        <f>IFERROR(_xlfn.XLOOKUP(I223,Index!$A:$A,Index!$B:$B),"")</f>
        <v>2735.81</v>
      </c>
      <c r="K223" s="203"/>
      <c r="L223"/>
      <c r="M223"/>
      <c r="N223"/>
      <c r="O223"/>
      <c r="P223"/>
    </row>
    <row r="224" spans="1:16" s="1" customFormat="1" ht="12.75" customHeight="1" x14ac:dyDescent="0.25">
      <c r="A224" s="26"/>
      <c r="B224" s="26"/>
      <c r="C224" s="30"/>
      <c r="D224" s="35" t="s">
        <v>149</v>
      </c>
      <c r="E224" s="36">
        <v>6</v>
      </c>
      <c r="F224" s="45">
        <v>150</v>
      </c>
      <c r="G224" s="35">
        <v>109</v>
      </c>
      <c r="H224" s="38">
        <v>49.4</v>
      </c>
      <c r="I224" s="38" t="s">
        <v>511</v>
      </c>
      <c r="J224" s="34">
        <f>IFERROR(_xlfn.XLOOKUP(I224,Index!$A:$A,Index!$B:$B),"")</f>
        <v>4871.51</v>
      </c>
      <c r="K224" s="203"/>
      <c r="L224"/>
      <c r="M224"/>
      <c r="N224"/>
      <c r="O224"/>
      <c r="P224"/>
    </row>
    <row r="225" spans="1:16" s="1" customFormat="1" ht="12.75" customHeight="1" x14ac:dyDescent="0.25">
      <c r="A225" s="26"/>
      <c r="B225" s="26"/>
      <c r="C225" s="30"/>
      <c r="D225" s="35" t="s">
        <v>149</v>
      </c>
      <c r="E225" s="36">
        <v>8</v>
      </c>
      <c r="F225" s="45">
        <v>200</v>
      </c>
      <c r="G225" s="35">
        <v>190</v>
      </c>
      <c r="H225" s="38">
        <v>86.2</v>
      </c>
      <c r="I225" s="38" t="s">
        <v>512</v>
      </c>
      <c r="J225" s="34">
        <f>IFERROR(_xlfn.XLOOKUP(I225,Index!$A:$A,Index!$B:$B),"")</f>
        <v>8251.33</v>
      </c>
      <c r="K225" s="203"/>
      <c r="L225"/>
      <c r="M225"/>
      <c r="N225"/>
      <c r="O225"/>
      <c r="P225"/>
    </row>
    <row r="226" spans="1:16" s="1" customFormat="1" ht="12.75" customHeight="1" x14ac:dyDescent="0.25">
      <c r="A226" s="26"/>
      <c r="B226" s="26"/>
      <c r="C226" s="30"/>
      <c r="D226" s="35" t="s">
        <v>149</v>
      </c>
      <c r="E226" s="36">
        <v>10</v>
      </c>
      <c r="F226" s="45">
        <v>250</v>
      </c>
      <c r="G226" s="35">
        <v>266</v>
      </c>
      <c r="H226" s="38">
        <v>120.7</v>
      </c>
      <c r="I226" s="38" t="s">
        <v>513</v>
      </c>
      <c r="J226" s="34">
        <f>IFERROR(_xlfn.XLOOKUP(I226,Index!$A:$A,Index!$B:$B),"")</f>
        <v>12329.98</v>
      </c>
      <c r="K226" s="203"/>
      <c r="L226"/>
      <c r="M226"/>
      <c r="N226"/>
      <c r="O226"/>
      <c r="P226"/>
    </row>
    <row r="227" spans="1:16" s="1" customFormat="1" ht="12.75" customHeight="1" x14ac:dyDescent="0.25">
      <c r="A227" s="27"/>
      <c r="B227" s="27"/>
      <c r="C227" s="31"/>
      <c r="D227" s="35" t="s">
        <v>149</v>
      </c>
      <c r="E227" s="36">
        <v>12</v>
      </c>
      <c r="F227" s="45">
        <v>300</v>
      </c>
      <c r="G227" s="35">
        <v>422</v>
      </c>
      <c r="H227" s="38">
        <v>191.4</v>
      </c>
      <c r="I227" s="38" t="s">
        <v>514</v>
      </c>
      <c r="J227" s="34">
        <f>IFERROR(_xlfn.XLOOKUP(I227,Index!$A:$A,Index!$B:$B),"")</f>
        <v>18188.63</v>
      </c>
      <c r="K227" s="203"/>
      <c r="L227"/>
      <c r="M227"/>
      <c r="N227"/>
      <c r="O227"/>
      <c r="P227"/>
    </row>
    <row r="228" spans="1:16" s="1" customFormat="1" ht="12.75" customHeight="1" x14ac:dyDescent="0.25">
      <c r="A228" s="12"/>
      <c r="B228" s="12"/>
      <c r="C228" s="4"/>
      <c r="D228" s="4"/>
      <c r="E228" s="5"/>
      <c r="F228" s="13"/>
      <c r="G228" s="4"/>
      <c r="H228" s="19"/>
      <c r="I228" s="19"/>
      <c r="J228" s="20"/>
      <c r="K228"/>
      <c r="L228"/>
      <c r="M228"/>
      <c r="N228"/>
      <c r="O228"/>
      <c r="P228"/>
    </row>
    <row r="229" spans="1:16" s="1" customFormat="1" ht="15.75" x14ac:dyDescent="0.25">
      <c r="A229" s="61" t="s">
        <v>515</v>
      </c>
      <c r="B229" s="62" t="s">
        <v>98</v>
      </c>
      <c r="C229" s="14"/>
      <c r="D229" s="3"/>
      <c r="E229" s="8"/>
      <c r="F229" s="98"/>
      <c r="G229" s="99"/>
      <c r="H229" s="19"/>
      <c r="I229" s="19"/>
      <c r="J229" s="20"/>
      <c r="K229"/>
      <c r="L229"/>
      <c r="M229"/>
      <c r="N229"/>
      <c r="O229"/>
      <c r="P229"/>
    </row>
    <row r="230" spans="1:16" s="1" customFormat="1" ht="15.75" x14ac:dyDescent="0.25">
      <c r="A230" s="48" t="s">
        <v>516</v>
      </c>
      <c r="B230" s="11"/>
      <c r="C230" s="4"/>
      <c r="D230" s="4"/>
      <c r="E230" s="5"/>
      <c r="F230" s="98"/>
      <c r="G230" s="4"/>
      <c r="H230" s="19"/>
      <c r="I230" s="19"/>
      <c r="J230" s="20"/>
      <c r="K230"/>
      <c r="L230"/>
      <c r="M230"/>
      <c r="N230"/>
      <c r="O230"/>
      <c r="P230"/>
    </row>
    <row r="231" spans="1:16" s="1" customFormat="1" x14ac:dyDescent="0.25">
      <c r="A231" s="25" t="s">
        <v>31</v>
      </c>
      <c r="B231" s="28" t="s">
        <v>32</v>
      </c>
      <c r="C231" s="29" t="s">
        <v>33</v>
      </c>
      <c r="D231" s="22"/>
      <c r="E231" s="22" t="s">
        <v>34</v>
      </c>
      <c r="F231" s="22"/>
      <c r="G231" s="23" t="s">
        <v>35</v>
      </c>
      <c r="H231" s="23"/>
      <c r="I231" s="42" t="s">
        <v>36</v>
      </c>
      <c r="J231" s="24" t="s">
        <v>37</v>
      </c>
      <c r="K231"/>
      <c r="L231"/>
      <c r="M231"/>
      <c r="N231"/>
      <c r="O231"/>
      <c r="P231"/>
    </row>
    <row r="232" spans="1:16" s="1" customFormat="1" x14ac:dyDescent="0.25">
      <c r="A232" s="32"/>
      <c r="B232" s="32"/>
      <c r="C232" s="33" t="s">
        <v>38</v>
      </c>
      <c r="D232" s="33" t="s">
        <v>39</v>
      </c>
      <c r="E232" s="33" t="s">
        <v>40</v>
      </c>
      <c r="F232" s="33" t="s">
        <v>41</v>
      </c>
      <c r="G232" s="33" t="s">
        <v>42</v>
      </c>
      <c r="H232" s="39" t="s">
        <v>43</v>
      </c>
      <c r="I232" s="33"/>
      <c r="J232" s="41"/>
      <c r="K232"/>
      <c r="L232"/>
      <c r="M232"/>
      <c r="N232"/>
      <c r="O232"/>
      <c r="P232"/>
    </row>
    <row r="233" spans="1:16" s="1" customFormat="1" x14ac:dyDescent="0.25">
      <c r="A233" s="26" t="s">
        <v>517</v>
      </c>
      <c r="B233" s="26" t="s">
        <v>518</v>
      </c>
      <c r="C233" s="30" t="s">
        <v>46</v>
      </c>
      <c r="D233" s="35" t="s">
        <v>100</v>
      </c>
      <c r="E233" s="63">
        <v>0.5</v>
      </c>
      <c r="F233" s="91">
        <v>15</v>
      </c>
      <c r="G233" s="35">
        <v>5.5</v>
      </c>
      <c r="H233" s="40">
        <v>2.5</v>
      </c>
      <c r="I233" s="38" t="s">
        <v>519</v>
      </c>
      <c r="J233" s="34">
        <f>IFERROR(_xlfn.XLOOKUP(I233,Index!$A:$A,Index!$B:$B),"")</f>
        <v>1685.04</v>
      </c>
      <c r="K233"/>
      <c r="L233"/>
      <c r="M233"/>
      <c r="N233"/>
      <c r="O233"/>
      <c r="P233"/>
    </row>
    <row r="234" spans="1:16" s="1" customFormat="1" x14ac:dyDescent="0.25">
      <c r="A234" s="26"/>
      <c r="B234" s="26"/>
      <c r="C234" s="30"/>
      <c r="D234" s="35" t="s">
        <v>49</v>
      </c>
      <c r="E234" s="63">
        <v>0.5</v>
      </c>
      <c r="F234" s="91">
        <v>15</v>
      </c>
      <c r="G234" s="35">
        <v>5.5</v>
      </c>
      <c r="H234" s="40">
        <v>2.5</v>
      </c>
      <c r="I234" s="38" t="s">
        <v>3076</v>
      </c>
      <c r="J234" s="34">
        <f>J233*1.05</f>
        <v>1769.2920000000001</v>
      </c>
      <c r="K234"/>
      <c r="L234"/>
      <c r="M234"/>
      <c r="N234"/>
      <c r="O234"/>
      <c r="P234"/>
    </row>
    <row r="235" spans="1:16" s="1" customFormat="1" x14ac:dyDescent="0.25">
      <c r="A235" s="26"/>
      <c r="B235" s="26"/>
      <c r="C235" s="30"/>
      <c r="D235" s="35" t="s">
        <v>51</v>
      </c>
      <c r="E235" s="63">
        <v>0.5</v>
      </c>
      <c r="F235" s="91">
        <v>15</v>
      </c>
      <c r="G235" s="35">
        <v>5.5</v>
      </c>
      <c r="H235" s="40">
        <v>2.5</v>
      </c>
      <c r="I235" s="212" t="s">
        <v>3076</v>
      </c>
      <c r="J235" s="34">
        <f>J234</f>
        <v>1769.2920000000001</v>
      </c>
      <c r="K235"/>
      <c r="L235"/>
      <c r="M235"/>
      <c r="N235"/>
      <c r="O235"/>
      <c r="P235"/>
    </row>
    <row r="236" spans="1:16" s="1" customFormat="1" x14ac:dyDescent="0.25">
      <c r="A236" s="26"/>
      <c r="B236" s="26"/>
      <c r="C236" s="30"/>
      <c r="D236" s="35" t="s">
        <v>100</v>
      </c>
      <c r="E236" s="36" t="s">
        <v>127</v>
      </c>
      <c r="F236" s="91">
        <v>20</v>
      </c>
      <c r="G236" s="35">
        <v>10.3</v>
      </c>
      <c r="H236" s="40">
        <v>4.5999999999999996</v>
      </c>
      <c r="I236" s="38" t="s">
        <v>520</v>
      </c>
      <c r="J236" s="34">
        <f>IFERROR(_xlfn.XLOOKUP(I236,Index!$A:$A,Index!$B:$B),"")</f>
        <v>2279.7800000000002</v>
      </c>
      <c r="K236"/>
      <c r="L236"/>
      <c r="M236"/>
      <c r="N236"/>
      <c r="O236"/>
      <c r="P236"/>
    </row>
    <row r="237" spans="1:16" s="1" customFormat="1" x14ac:dyDescent="0.25">
      <c r="A237" s="26"/>
      <c r="B237" s="26"/>
      <c r="C237" s="30"/>
      <c r="D237" s="35" t="s">
        <v>49</v>
      </c>
      <c r="E237" s="36" t="s">
        <v>127</v>
      </c>
      <c r="F237" s="91">
        <v>20</v>
      </c>
      <c r="G237" s="35">
        <v>10.3</v>
      </c>
      <c r="H237" s="40">
        <v>4.5999999999999996</v>
      </c>
      <c r="I237" s="38" t="s">
        <v>521</v>
      </c>
      <c r="J237" s="34">
        <f>IFERROR(_xlfn.XLOOKUP(I237,Index!$A:$A,Index!$B:$B),"")</f>
        <v>2394.14</v>
      </c>
      <c r="K237"/>
      <c r="L237"/>
      <c r="M237"/>
      <c r="N237"/>
      <c r="O237"/>
      <c r="P237"/>
    </row>
    <row r="238" spans="1:16" s="1" customFormat="1" x14ac:dyDescent="0.25">
      <c r="A238" s="26"/>
      <c r="B238" s="26"/>
      <c r="C238" s="30"/>
      <c r="D238" s="35" t="s">
        <v>51</v>
      </c>
      <c r="E238" s="36" t="s">
        <v>127</v>
      </c>
      <c r="F238" s="91">
        <v>20</v>
      </c>
      <c r="G238" s="35">
        <v>10.3</v>
      </c>
      <c r="H238" s="40">
        <v>4.5999999999999996</v>
      </c>
      <c r="I238" s="38" t="s">
        <v>3076</v>
      </c>
      <c r="J238" s="34">
        <f>J237</f>
        <v>2394.14</v>
      </c>
      <c r="K238"/>
      <c r="L238"/>
      <c r="M238"/>
      <c r="N238"/>
      <c r="O238"/>
      <c r="P238"/>
    </row>
    <row r="239" spans="1:16" s="1" customFormat="1" x14ac:dyDescent="0.25">
      <c r="A239" s="26"/>
      <c r="B239" s="26"/>
      <c r="C239" s="30"/>
      <c r="D239" s="35" t="s">
        <v>100</v>
      </c>
      <c r="E239" s="36">
        <v>1</v>
      </c>
      <c r="F239" s="91">
        <v>25</v>
      </c>
      <c r="G239" s="35">
        <v>10.3</v>
      </c>
      <c r="H239" s="40">
        <v>4.5999999999999996</v>
      </c>
      <c r="I239" s="38" t="s">
        <v>522</v>
      </c>
      <c r="J239" s="34">
        <f>IFERROR(_xlfn.XLOOKUP(I239,Index!$A:$A,Index!$B:$B),"")</f>
        <v>2023.59</v>
      </c>
      <c r="K239"/>
      <c r="L239"/>
      <c r="M239"/>
      <c r="N239"/>
      <c r="O239"/>
      <c r="P239"/>
    </row>
    <row r="240" spans="1:16" s="1" customFormat="1" x14ac:dyDescent="0.25">
      <c r="A240" s="26"/>
      <c r="B240" s="26"/>
      <c r="C240" s="30"/>
      <c r="D240" s="35" t="s">
        <v>49</v>
      </c>
      <c r="E240" s="36">
        <v>1</v>
      </c>
      <c r="F240" s="91">
        <v>25</v>
      </c>
      <c r="G240" s="35">
        <v>10.3</v>
      </c>
      <c r="H240" s="40">
        <v>4.5999999999999996</v>
      </c>
      <c r="I240" s="38" t="s">
        <v>3076</v>
      </c>
      <c r="J240" s="34">
        <f>J241</f>
        <v>2124.2199999999998</v>
      </c>
      <c r="K240"/>
      <c r="L240"/>
      <c r="M240"/>
      <c r="N240"/>
      <c r="O240"/>
      <c r="P240"/>
    </row>
    <row r="241" spans="1:16" s="1" customFormat="1" x14ac:dyDescent="0.25">
      <c r="A241" s="26"/>
      <c r="B241" s="26"/>
      <c r="C241" s="30"/>
      <c r="D241" s="35" t="s">
        <v>51</v>
      </c>
      <c r="E241" s="36">
        <v>1</v>
      </c>
      <c r="F241" s="91">
        <v>25</v>
      </c>
      <c r="G241" s="35">
        <v>10.4</v>
      </c>
      <c r="H241" s="40">
        <v>4.5999999999999996</v>
      </c>
      <c r="I241" s="38" t="s">
        <v>523</v>
      </c>
      <c r="J241" s="34">
        <f>IFERROR(_xlfn.XLOOKUP(I241,Index!$A:$A,Index!$B:$B),"")</f>
        <v>2124.2199999999998</v>
      </c>
      <c r="K241"/>
      <c r="L241"/>
      <c r="M241"/>
      <c r="N241"/>
      <c r="O241"/>
      <c r="P241"/>
    </row>
    <row r="242" spans="1:16" s="1" customFormat="1" x14ac:dyDescent="0.25">
      <c r="A242" s="26"/>
      <c r="B242" s="26"/>
      <c r="C242" s="30"/>
      <c r="D242" s="35" t="s">
        <v>100</v>
      </c>
      <c r="E242" s="36" t="s">
        <v>132</v>
      </c>
      <c r="F242" s="91">
        <v>32</v>
      </c>
      <c r="G242" s="35">
        <v>9.8000000000000007</v>
      </c>
      <c r="H242" s="40">
        <v>4.4000000000000004</v>
      </c>
      <c r="I242" s="38" t="s">
        <v>524</v>
      </c>
      <c r="J242" s="34">
        <f>IFERROR(_xlfn.XLOOKUP(I242,Index!$A:$A,Index!$B:$B),"")</f>
        <v>2215.73</v>
      </c>
      <c r="K242"/>
      <c r="L242"/>
      <c r="M242"/>
      <c r="N242"/>
      <c r="O242"/>
      <c r="P242"/>
    </row>
    <row r="243" spans="1:16" s="1" customFormat="1" x14ac:dyDescent="0.25">
      <c r="A243" s="26"/>
      <c r="B243" s="26"/>
      <c r="C243" s="30"/>
      <c r="D243" s="35" t="s">
        <v>49</v>
      </c>
      <c r="E243" s="36" t="s">
        <v>132</v>
      </c>
      <c r="F243" s="91">
        <v>32</v>
      </c>
      <c r="G243" s="35">
        <v>9.8000000000000007</v>
      </c>
      <c r="H243" s="40">
        <v>4.4000000000000004</v>
      </c>
      <c r="I243" s="212" t="s">
        <v>3076</v>
      </c>
      <c r="J243" s="34">
        <f>J244</f>
        <v>2325.54</v>
      </c>
      <c r="K243"/>
      <c r="L243"/>
      <c r="M243"/>
      <c r="N243"/>
      <c r="O243"/>
      <c r="P243"/>
    </row>
    <row r="244" spans="1:16" s="1" customFormat="1" x14ac:dyDescent="0.25">
      <c r="A244" s="26"/>
      <c r="B244" s="26"/>
      <c r="C244" s="30"/>
      <c r="D244" s="35" t="s">
        <v>51</v>
      </c>
      <c r="E244" s="36" t="s">
        <v>132</v>
      </c>
      <c r="F244" s="91">
        <v>32</v>
      </c>
      <c r="G244" s="35">
        <v>9.8000000000000007</v>
      </c>
      <c r="H244" s="40">
        <v>4.4000000000000004</v>
      </c>
      <c r="I244" s="38" t="s">
        <v>525</v>
      </c>
      <c r="J244" s="34">
        <f>IFERROR(_xlfn.XLOOKUP(I244,Index!$A:$A,Index!$B:$B),"")</f>
        <v>2325.54</v>
      </c>
      <c r="K244"/>
      <c r="L244"/>
      <c r="M244"/>
      <c r="N244"/>
      <c r="O244"/>
      <c r="P244"/>
    </row>
    <row r="245" spans="1:16" s="1" customFormat="1" x14ac:dyDescent="0.25">
      <c r="A245" s="26"/>
      <c r="B245" s="26"/>
      <c r="C245" s="30"/>
      <c r="D245" s="35" t="s">
        <v>100</v>
      </c>
      <c r="E245" s="36" t="s">
        <v>134</v>
      </c>
      <c r="F245" s="91">
        <v>40</v>
      </c>
      <c r="G245" s="35">
        <v>12.5</v>
      </c>
      <c r="H245" s="40">
        <v>5.7</v>
      </c>
      <c r="I245" s="38" t="s">
        <v>526</v>
      </c>
      <c r="J245" s="34">
        <f>IFERROR(_xlfn.XLOOKUP(I245,Index!$A:$A,Index!$B:$B),"")</f>
        <v>2244.71</v>
      </c>
      <c r="K245"/>
      <c r="L245"/>
      <c r="M245"/>
      <c r="N245"/>
      <c r="O245"/>
      <c r="P245"/>
    </row>
    <row r="246" spans="1:16" s="1" customFormat="1" x14ac:dyDescent="0.25">
      <c r="A246" s="26"/>
      <c r="B246" s="26"/>
      <c r="C246" s="30"/>
      <c r="D246" s="35" t="s">
        <v>49</v>
      </c>
      <c r="E246" s="36" t="s">
        <v>134</v>
      </c>
      <c r="F246" s="91">
        <v>40</v>
      </c>
      <c r="G246" s="35">
        <v>12.5</v>
      </c>
      <c r="H246" s="40">
        <v>5.7</v>
      </c>
      <c r="I246" s="38" t="s">
        <v>3076</v>
      </c>
      <c r="J246" s="34">
        <f>J245*1.05</f>
        <v>2356.9455000000003</v>
      </c>
      <c r="K246"/>
      <c r="L246"/>
      <c r="M246"/>
      <c r="N246"/>
      <c r="O246"/>
      <c r="P246"/>
    </row>
    <row r="247" spans="1:16" s="1" customFormat="1" x14ac:dyDescent="0.25">
      <c r="A247" s="26"/>
      <c r="B247" s="26"/>
      <c r="C247" s="30"/>
      <c r="D247" s="35" t="s">
        <v>51</v>
      </c>
      <c r="E247" s="36" t="s">
        <v>134</v>
      </c>
      <c r="F247" s="91">
        <v>40</v>
      </c>
      <c r="G247" s="35">
        <v>12.5</v>
      </c>
      <c r="H247" s="40">
        <v>5.7</v>
      </c>
      <c r="I247" s="38" t="s">
        <v>3076</v>
      </c>
      <c r="J247" s="34">
        <f>J246</f>
        <v>2356.9455000000003</v>
      </c>
      <c r="K247"/>
      <c r="L247"/>
      <c r="M247"/>
      <c r="N247"/>
      <c r="O247"/>
      <c r="P247"/>
    </row>
    <row r="248" spans="1:16" s="1" customFormat="1" x14ac:dyDescent="0.25">
      <c r="A248" s="26"/>
      <c r="B248" s="26"/>
      <c r="C248" s="30"/>
      <c r="D248" s="35" t="s">
        <v>100</v>
      </c>
      <c r="E248" s="36">
        <v>2</v>
      </c>
      <c r="F248" s="91">
        <v>50</v>
      </c>
      <c r="G248" s="35">
        <v>16</v>
      </c>
      <c r="H248" s="40">
        <v>7.3</v>
      </c>
      <c r="I248" s="38" t="s">
        <v>527</v>
      </c>
      <c r="J248" s="34">
        <f>IFERROR(_xlfn.XLOOKUP(I248,Index!$A:$A,Index!$B:$B),"")</f>
        <v>2244.71</v>
      </c>
      <c r="K248"/>
      <c r="L248"/>
      <c r="M248"/>
      <c r="N248"/>
      <c r="O248"/>
      <c r="P248"/>
    </row>
    <row r="249" spans="1:16" s="1" customFormat="1" x14ac:dyDescent="0.25">
      <c r="A249" s="26"/>
      <c r="B249" s="26"/>
      <c r="C249" s="30"/>
      <c r="D249" s="35" t="s">
        <v>49</v>
      </c>
      <c r="E249" s="36">
        <v>2</v>
      </c>
      <c r="F249" s="91">
        <v>50</v>
      </c>
      <c r="G249" s="35">
        <v>16</v>
      </c>
      <c r="H249" s="40">
        <v>7.3</v>
      </c>
      <c r="I249" s="38" t="s">
        <v>528</v>
      </c>
      <c r="J249" s="34">
        <f>IFERROR(_xlfn.XLOOKUP(I249,Index!$A:$A,Index!$B:$B),"")</f>
        <v>2356.04</v>
      </c>
      <c r="K249"/>
      <c r="L249"/>
      <c r="M249"/>
      <c r="N249"/>
      <c r="O249"/>
      <c r="P249"/>
    </row>
    <row r="250" spans="1:16" s="1" customFormat="1" x14ac:dyDescent="0.25">
      <c r="A250" s="26"/>
      <c r="B250" s="26"/>
      <c r="C250" s="30"/>
      <c r="D250" s="35" t="s">
        <v>51</v>
      </c>
      <c r="E250" s="36">
        <v>2</v>
      </c>
      <c r="F250" s="91">
        <v>50</v>
      </c>
      <c r="G250" s="35">
        <v>16</v>
      </c>
      <c r="H250" s="40">
        <v>7.3</v>
      </c>
      <c r="I250" s="38" t="s">
        <v>529</v>
      </c>
      <c r="J250" s="34">
        <f>IFERROR(_xlfn.XLOOKUP(I250,Index!$A:$A,Index!$B:$B),"")</f>
        <v>2356.04</v>
      </c>
      <c r="K250"/>
      <c r="L250"/>
      <c r="M250"/>
      <c r="N250"/>
      <c r="O250"/>
      <c r="P250"/>
    </row>
    <row r="251" spans="1:16" s="1" customFormat="1" x14ac:dyDescent="0.25">
      <c r="A251" s="26"/>
      <c r="B251" s="26"/>
      <c r="C251" s="30"/>
      <c r="D251" s="35" t="s">
        <v>100</v>
      </c>
      <c r="E251" s="36" t="s">
        <v>139</v>
      </c>
      <c r="F251" s="91">
        <v>65</v>
      </c>
      <c r="G251" s="35">
        <v>27</v>
      </c>
      <c r="H251" s="40">
        <v>12.2</v>
      </c>
      <c r="I251" s="38" t="s">
        <v>530</v>
      </c>
      <c r="J251" s="34">
        <f>IFERROR(_xlfn.XLOOKUP(I251,Index!$A:$A,Index!$B:$B),"")</f>
        <v>2250.81</v>
      </c>
      <c r="K251"/>
      <c r="L251"/>
      <c r="M251"/>
      <c r="N251"/>
      <c r="O251"/>
      <c r="P251"/>
    </row>
    <row r="252" spans="1:16" s="1" customFormat="1" x14ac:dyDescent="0.25">
      <c r="A252" s="26"/>
      <c r="B252" s="26"/>
      <c r="C252" s="30"/>
      <c r="D252" s="35" t="s">
        <v>49</v>
      </c>
      <c r="E252" s="36" t="s">
        <v>139</v>
      </c>
      <c r="F252" s="91">
        <v>65</v>
      </c>
      <c r="G252" s="35">
        <v>27</v>
      </c>
      <c r="H252" s="40">
        <v>12.2</v>
      </c>
      <c r="I252" s="38" t="s">
        <v>3076</v>
      </c>
      <c r="J252" s="34">
        <f>J253</f>
        <v>2362.13</v>
      </c>
      <c r="K252"/>
      <c r="L252"/>
      <c r="M252"/>
      <c r="N252"/>
      <c r="O252"/>
      <c r="P252"/>
    </row>
    <row r="253" spans="1:16" s="1" customFormat="1" x14ac:dyDescent="0.25">
      <c r="A253" s="26"/>
      <c r="B253" s="26"/>
      <c r="C253" s="30"/>
      <c r="D253" s="35" t="s">
        <v>51</v>
      </c>
      <c r="E253" s="36" t="s">
        <v>139</v>
      </c>
      <c r="F253" s="91">
        <v>65</v>
      </c>
      <c r="G253" s="35">
        <v>27</v>
      </c>
      <c r="H253" s="40">
        <v>12.2</v>
      </c>
      <c r="I253" s="38" t="s">
        <v>531</v>
      </c>
      <c r="J253" s="34">
        <f>IFERROR(_xlfn.XLOOKUP(I253,Index!$A:$A,Index!$B:$B),"")</f>
        <v>2362.13</v>
      </c>
      <c r="K253"/>
      <c r="L253"/>
      <c r="M253"/>
      <c r="N253"/>
      <c r="O253"/>
      <c r="P253"/>
    </row>
    <row r="254" spans="1:16" s="1" customFormat="1" x14ac:dyDescent="0.25">
      <c r="A254" s="26"/>
      <c r="B254" s="26"/>
      <c r="C254" s="30"/>
      <c r="D254" s="35" t="s">
        <v>100</v>
      </c>
      <c r="E254" s="36">
        <v>3</v>
      </c>
      <c r="F254" s="91">
        <v>80</v>
      </c>
      <c r="G254" s="35">
        <v>30</v>
      </c>
      <c r="H254" s="40">
        <v>13.6</v>
      </c>
      <c r="I254" s="38" t="s">
        <v>532</v>
      </c>
      <c r="J254" s="34">
        <f>IFERROR(_xlfn.XLOOKUP(I254,Index!$A:$A,Index!$B:$B),"")</f>
        <v>2314.85</v>
      </c>
      <c r="K254"/>
      <c r="L254"/>
      <c r="M254"/>
      <c r="N254"/>
      <c r="O254"/>
      <c r="P254"/>
    </row>
    <row r="255" spans="1:16" s="1" customFormat="1" x14ac:dyDescent="0.25">
      <c r="A255" s="26"/>
      <c r="B255" s="26"/>
      <c r="C255" s="30"/>
      <c r="D255" s="35" t="s">
        <v>49</v>
      </c>
      <c r="E255" s="36">
        <v>3</v>
      </c>
      <c r="F255" s="91">
        <v>80</v>
      </c>
      <c r="G255" s="35">
        <v>30</v>
      </c>
      <c r="H255" s="40">
        <v>13.6</v>
      </c>
      <c r="I255" s="38" t="s">
        <v>3076</v>
      </c>
      <c r="J255" s="34">
        <f>J256</f>
        <v>2430.77</v>
      </c>
      <c r="K255"/>
      <c r="L255"/>
      <c r="M255"/>
      <c r="N255"/>
      <c r="O255"/>
      <c r="P255"/>
    </row>
    <row r="256" spans="1:16" s="1" customFormat="1" x14ac:dyDescent="0.25">
      <c r="A256" s="26"/>
      <c r="B256" s="26"/>
      <c r="C256" s="30"/>
      <c r="D256" s="35" t="s">
        <v>51</v>
      </c>
      <c r="E256" s="36">
        <v>3</v>
      </c>
      <c r="F256" s="91">
        <v>80</v>
      </c>
      <c r="G256" s="35">
        <v>30</v>
      </c>
      <c r="H256" s="40">
        <v>13.6</v>
      </c>
      <c r="I256" s="38" t="s">
        <v>533</v>
      </c>
      <c r="J256" s="34">
        <f>IFERROR(_xlfn.XLOOKUP(I256,Index!$A:$A,Index!$B:$B),"")</f>
        <v>2430.77</v>
      </c>
      <c r="K256"/>
      <c r="L256"/>
      <c r="M256"/>
      <c r="N256"/>
      <c r="O256"/>
      <c r="P256"/>
    </row>
    <row r="257" spans="1:16" s="1" customFormat="1" x14ac:dyDescent="0.25">
      <c r="A257" s="26"/>
      <c r="B257" s="26"/>
      <c r="C257" s="30"/>
      <c r="D257" s="35" t="s">
        <v>100</v>
      </c>
      <c r="E257" s="36">
        <v>4</v>
      </c>
      <c r="F257" s="91">
        <v>100</v>
      </c>
      <c r="G257" s="35">
        <v>51</v>
      </c>
      <c r="H257" s="40">
        <v>23</v>
      </c>
      <c r="I257" s="38" t="s">
        <v>534</v>
      </c>
      <c r="J257" s="34">
        <f>IFERROR(_xlfn.XLOOKUP(I257,Index!$A:$A,Index!$B:$B),"")</f>
        <v>3470.77</v>
      </c>
      <c r="K257"/>
      <c r="L257"/>
      <c r="M257"/>
      <c r="N257"/>
      <c r="O257"/>
      <c r="P257"/>
    </row>
    <row r="258" spans="1:16" s="1" customFormat="1" x14ac:dyDescent="0.25">
      <c r="A258" s="26"/>
      <c r="B258" s="26"/>
      <c r="C258" s="30"/>
      <c r="D258" s="35" t="s">
        <v>49</v>
      </c>
      <c r="E258" s="36">
        <v>4</v>
      </c>
      <c r="F258" s="91">
        <v>100</v>
      </c>
      <c r="G258" s="35">
        <v>51</v>
      </c>
      <c r="H258" s="40">
        <v>23</v>
      </c>
      <c r="I258" s="38" t="s">
        <v>535</v>
      </c>
      <c r="J258" s="34">
        <f>IFERROR(_xlfn.XLOOKUP(I258,Index!$A:$A,Index!$B:$B),"")</f>
        <v>3646.12</v>
      </c>
      <c r="K258"/>
      <c r="L258"/>
      <c r="M258"/>
      <c r="N258"/>
      <c r="O258"/>
      <c r="P258"/>
    </row>
    <row r="259" spans="1:16" s="1" customFormat="1" x14ac:dyDescent="0.25">
      <c r="A259" s="26"/>
      <c r="B259" s="26"/>
      <c r="C259" s="30"/>
      <c r="D259" s="35" t="s">
        <v>51</v>
      </c>
      <c r="E259" s="36">
        <v>4</v>
      </c>
      <c r="F259" s="91">
        <v>100</v>
      </c>
      <c r="G259" s="35">
        <v>51</v>
      </c>
      <c r="H259" s="40">
        <v>23</v>
      </c>
      <c r="I259" s="38" t="s">
        <v>536</v>
      </c>
      <c r="J259" s="34">
        <f>IFERROR(_xlfn.XLOOKUP(I259,Index!$A:$A,Index!$B:$B),"")</f>
        <v>3646.12</v>
      </c>
      <c r="K259"/>
      <c r="L259"/>
      <c r="M259"/>
      <c r="N259"/>
      <c r="O259"/>
      <c r="P259"/>
    </row>
    <row r="260" spans="1:16" s="1" customFormat="1" x14ac:dyDescent="0.25">
      <c r="A260" s="26"/>
      <c r="B260" s="26"/>
      <c r="C260" s="30"/>
      <c r="D260" s="35" t="s">
        <v>149</v>
      </c>
      <c r="E260" s="36">
        <v>5</v>
      </c>
      <c r="F260" s="91">
        <v>125</v>
      </c>
      <c r="G260" s="35">
        <v>81</v>
      </c>
      <c r="H260" s="40">
        <v>36.700000000000003</v>
      </c>
      <c r="I260" s="38" t="s">
        <v>537</v>
      </c>
      <c r="J260" s="34">
        <f>IFERROR(_xlfn.XLOOKUP(I260,Index!$A:$A,Index!$B:$B),"")</f>
        <v>5617.86</v>
      </c>
      <c r="K260"/>
      <c r="L260"/>
      <c r="M260"/>
      <c r="N260"/>
      <c r="O260"/>
      <c r="P260"/>
    </row>
    <row r="261" spans="1:16" s="1" customFormat="1" x14ac:dyDescent="0.25">
      <c r="A261" s="26"/>
      <c r="B261" s="26"/>
      <c r="C261" s="30"/>
      <c r="D261" s="35" t="s">
        <v>49</v>
      </c>
      <c r="E261" s="36">
        <v>5</v>
      </c>
      <c r="F261" s="91">
        <v>125</v>
      </c>
      <c r="G261" s="35">
        <v>81</v>
      </c>
      <c r="H261" s="40">
        <v>36.700000000000003</v>
      </c>
      <c r="I261" s="38" t="s">
        <v>538</v>
      </c>
      <c r="J261" s="34">
        <f>IFERROR(_xlfn.XLOOKUP(I261,Index!$A:$A,Index!$B:$B),"")</f>
        <v>5898.44</v>
      </c>
      <c r="K261"/>
      <c r="L261"/>
      <c r="M261"/>
      <c r="N261"/>
      <c r="O261"/>
      <c r="P261"/>
    </row>
    <row r="262" spans="1:16" s="1" customFormat="1" x14ac:dyDescent="0.25">
      <c r="A262" s="26"/>
      <c r="B262" s="26"/>
      <c r="C262" s="30"/>
      <c r="D262" s="35" t="s">
        <v>51</v>
      </c>
      <c r="E262" s="36">
        <v>5</v>
      </c>
      <c r="F262" s="91">
        <v>125</v>
      </c>
      <c r="G262" s="35">
        <v>81</v>
      </c>
      <c r="H262" s="40">
        <v>36.700000000000003</v>
      </c>
      <c r="I262" s="38" t="s">
        <v>539</v>
      </c>
      <c r="J262" s="34">
        <f>IFERROR(_xlfn.XLOOKUP(I262,Index!$A:$A,Index!$B:$B),"")</f>
        <v>5898.44</v>
      </c>
      <c r="K262"/>
      <c r="L262"/>
      <c r="M262"/>
      <c r="N262"/>
      <c r="O262"/>
      <c r="P262"/>
    </row>
    <row r="263" spans="1:16" s="1" customFormat="1" x14ac:dyDescent="0.25">
      <c r="A263" s="26"/>
      <c r="B263" s="26"/>
      <c r="C263" s="30"/>
      <c r="D263" s="35" t="s">
        <v>149</v>
      </c>
      <c r="E263" s="36">
        <v>6</v>
      </c>
      <c r="F263" s="91">
        <v>150</v>
      </c>
      <c r="G263" s="35">
        <v>109</v>
      </c>
      <c r="H263" s="40">
        <v>49.4</v>
      </c>
      <c r="I263" s="38" t="s">
        <v>540</v>
      </c>
      <c r="J263" s="34">
        <f>IFERROR(_xlfn.XLOOKUP(I263,Index!$A:$A,Index!$B:$B),"")</f>
        <v>6557.23</v>
      </c>
      <c r="K263"/>
      <c r="L263"/>
      <c r="M263"/>
      <c r="N263"/>
      <c r="O263"/>
      <c r="P263"/>
    </row>
    <row r="264" spans="1:16" s="1" customFormat="1" x14ac:dyDescent="0.25">
      <c r="A264" s="26"/>
      <c r="B264" s="26"/>
      <c r="C264" s="30"/>
      <c r="D264" s="35" t="s">
        <v>49</v>
      </c>
      <c r="E264" s="36">
        <v>6</v>
      </c>
      <c r="F264" s="91">
        <v>150</v>
      </c>
      <c r="G264" s="35">
        <v>109</v>
      </c>
      <c r="H264" s="40">
        <v>49.4</v>
      </c>
      <c r="I264" s="38" t="s">
        <v>541</v>
      </c>
      <c r="J264" s="34">
        <f>IFERROR(_xlfn.XLOOKUP(I264,Index!$A:$A,Index!$B:$B),"")</f>
        <v>6883.56</v>
      </c>
      <c r="K264"/>
      <c r="L264"/>
      <c r="M264"/>
      <c r="N264"/>
      <c r="O264"/>
      <c r="P264"/>
    </row>
    <row r="265" spans="1:16" s="1" customFormat="1" x14ac:dyDescent="0.25">
      <c r="A265" s="26"/>
      <c r="B265" s="26"/>
      <c r="C265" s="30"/>
      <c r="D265" s="35" t="s">
        <v>51</v>
      </c>
      <c r="E265" s="36">
        <v>6</v>
      </c>
      <c r="F265" s="91">
        <v>150</v>
      </c>
      <c r="G265" s="35">
        <v>109</v>
      </c>
      <c r="H265" s="40">
        <v>49.4</v>
      </c>
      <c r="I265" s="38" t="s">
        <v>542</v>
      </c>
      <c r="J265" s="34">
        <f>IFERROR(_xlfn.XLOOKUP(I265,Index!$A:$A,Index!$B:$B),"")</f>
        <v>6883.56</v>
      </c>
      <c r="K265"/>
      <c r="L265"/>
      <c r="M265"/>
      <c r="N265"/>
      <c r="O265"/>
      <c r="P265"/>
    </row>
    <row r="266" spans="1:16" s="1" customFormat="1" x14ac:dyDescent="0.25">
      <c r="A266" s="26"/>
      <c r="B266" s="26"/>
      <c r="C266" s="30"/>
      <c r="D266" s="35" t="s">
        <v>149</v>
      </c>
      <c r="E266" s="36">
        <v>8</v>
      </c>
      <c r="F266" s="91">
        <v>200</v>
      </c>
      <c r="G266" s="35">
        <v>190</v>
      </c>
      <c r="H266" s="40">
        <v>86.2</v>
      </c>
      <c r="I266" s="38" t="s">
        <v>543</v>
      </c>
      <c r="J266" s="34">
        <f>IFERROR(_xlfn.XLOOKUP(I266,Index!$A:$A,Index!$B:$B),"")</f>
        <v>11853.3</v>
      </c>
      <c r="K266"/>
      <c r="L266"/>
      <c r="M266"/>
      <c r="N266"/>
      <c r="O266"/>
      <c r="P266"/>
    </row>
    <row r="267" spans="1:16" s="1" customFormat="1" x14ac:dyDescent="0.25">
      <c r="A267" s="26"/>
      <c r="B267" s="26"/>
      <c r="C267" s="30"/>
      <c r="D267" s="35" t="s">
        <v>49</v>
      </c>
      <c r="E267" s="36">
        <v>8</v>
      </c>
      <c r="F267" s="91">
        <v>200</v>
      </c>
      <c r="G267" s="35">
        <v>190</v>
      </c>
      <c r="H267" s="40">
        <v>86.2</v>
      </c>
      <c r="I267" s="38" t="s">
        <v>544</v>
      </c>
      <c r="J267" s="34">
        <f>IFERROR(_xlfn.XLOOKUP(I267,Index!$A:$A,Index!$B:$B),"")</f>
        <v>12444.98</v>
      </c>
      <c r="K267"/>
      <c r="L267"/>
      <c r="M267"/>
      <c r="N267"/>
      <c r="O267"/>
      <c r="P267"/>
    </row>
    <row r="268" spans="1:16" s="1" customFormat="1" x14ac:dyDescent="0.25">
      <c r="A268" s="26"/>
      <c r="B268" s="26"/>
      <c r="C268" s="30"/>
      <c r="D268" s="35" t="s">
        <v>51</v>
      </c>
      <c r="E268" s="36">
        <v>8</v>
      </c>
      <c r="F268" s="91">
        <v>200</v>
      </c>
      <c r="G268" s="35">
        <v>190</v>
      </c>
      <c r="H268" s="40">
        <v>86.2</v>
      </c>
      <c r="I268" s="38" t="s">
        <v>545</v>
      </c>
      <c r="J268" s="34">
        <f>IFERROR(_xlfn.XLOOKUP(I268,Index!$A:$A,Index!$B:$B),"")</f>
        <v>12444.98</v>
      </c>
      <c r="K268"/>
      <c r="L268"/>
      <c r="M268"/>
      <c r="N268"/>
      <c r="O268"/>
      <c r="P268"/>
    </row>
    <row r="269" spans="1:16" s="1" customFormat="1" x14ac:dyDescent="0.25">
      <c r="A269" s="26"/>
      <c r="B269" s="26"/>
      <c r="C269" s="30"/>
      <c r="D269" s="35" t="s">
        <v>149</v>
      </c>
      <c r="E269" s="36">
        <v>10</v>
      </c>
      <c r="F269" s="91">
        <v>250</v>
      </c>
      <c r="G269" s="35">
        <v>266</v>
      </c>
      <c r="H269" s="40">
        <v>120.7</v>
      </c>
      <c r="I269" s="38" t="s">
        <v>546</v>
      </c>
      <c r="J269" s="34">
        <f>IFERROR(_xlfn.XLOOKUP(I269,Index!$A:$A,Index!$B:$B),"")</f>
        <v>20275.54</v>
      </c>
      <c r="K269"/>
      <c r="L269"/>
      <c r="M269"/>
      <c r="N269"/>
      <c r="O269"/>
      <c r="P269"/>
    </row>
    <row r="270" spans="1:16" s="1" customFormat="1" x14ac:dyDescent="0.25">
      <c r="A270" s="26"/>
      <c r="B270" s="26"/>
      <c r="C270" s="30"/>
      <c r="D270" s="35" t="s">
        <v>49</v>
      </c>
      <c r="E270" s="36">
        <v>10</v>
      </c>
      <c r="F270" s="91">
        <v>250</v>
      </c>
      <c r="G270" s="35">
        <v>266</v>
      </c>
      <c r="H270" s="40">
        <v>120.7</v>
      </c>
      <c r="I270" s="38" t="s">
        <v>547</v>
      </c>
      <c r="J270" s="34">
        <f>IFERROR(_xlfn.XLOOKUP(I270,Index!$A:$A,Index!$B:$B),"")</f>
        <v>21289.57</v>
      </c>
      <c r="K270"/>
      <c r="L270"/>
      <c r="M270"/>
      <c r="N270"/>
      <c r="O270"/>
      <c r="P270"/>
    </row>
    <row r="271" spans="1:16" s="1" customFormat="1" x14ac:dyDescent="0.25">
      <c r="A271" s="26"/>
      <c r="B271" s="26"/>
      <c r="C271" s="30"/>
      <c r="D271" s="35" t="s">
        <v>51</v>
      </c>
      <c r="E271" s="36">
        <v>10</v>
      </c>
      <c r="F271" s="91">
        <v>250</v>
      </c>
      <c r="G271" s="35">
        <v>266</v>
      </c>
      <c r="H271" s="40">
        <v>120.7</v>
      </c>
      <c r="I271" s="212" t="s">
        <v>3076</v>
      </c>
      <c r="J271" s="34">
        <f>J270</f>
        <v>21289.57</v>
      </c>
      <c r="K271"/>
      <c r="L271"/>
      <c r="M271"/>
      <c r="N271"/>
      <c r="O271"/>
      <c r="P271"/>
    </row>
    <row r="272" spans="1:16" s="1" customFormat="1" x14ac:dyDescent="0.25">
      <c r="A272" s="26"/>
      <c r="B272" s="26"/>
      <c r="C272" s="30"/>
      <c r="D272" s="35" t="s">
        <v>149</v>
      </c>
      <c r="E272" s="36">
        <v>12</v>
      </c>
      <c r="F272" s="91">
        <v>300</v>
      </c>
      <c r="G272" s="35">
        <v>422</v>
      </c>
      <c r="H272" s="40">
        <v>191.4</v>
      </c>
      <c r="I272" s="38" t="s">
        <v>548</v>
      </c>
      <c r="J272" s="34">
        <f>IFERROR(_xlfn.XLOOKUP(I272,Index!$A:$A,Index!$B:$B),"")</f>
        <v>31800.97</v>
      </c>
      <c r="K272"/>
      <c r="L272"/>
      <c r="M272"/>
      <c r="N272"/>
      <c r="O272"/>
      <c r="P272"/>
    </row>
    <row r="273" spans="1:16" s="1" customFormat="1" x14ac:dyDescent="0.25">
      <c r="A273" s="26"/>
      <c r="B273" s="26"/>
      <c r="C273" s="30"/>
      <c r="D273" s="35" t="s">
        <v>49</v>
      </c>
      <c r="E273" s="36">
        <v>12</v>
      </c>
      <c r="F273" s="91">
        <v>300</v>
      </c>
      <c r="G273" s="35">
        <v>422</v>
      </c>
      <c r="H273" s="40">
        <v>191.4</v>
      </c>
      <c r="I273" s="212" t="s">
        <v>3076</v>
      </c>
      <c r="J273" s="34">
        <f>J272*1.05</f>
        <v>33391.018500000006</v>
      </c>
      <c r="K273"/>
      <c r="L273"/>
      <c r="M273"/>
      <c r="N273"/>
      <c r="O273"/>
      <c r="P273"/>
    </row>
    <row r="274" spans="1:16" s="1" customFormat="1" x14ac:dyDescent="0.25">
      <c r="A274" s="27"/>
      <c r="B274" s="27"/>
      <c r="C274" s="31"/>
      <c r="D274" s="35" t="s">
        <v>51</v>
      </c>
      <c r="E274" s="36">
        <v>12</v>
      </c>
      <c r="F274" s="91">
        <v>300</v>
      </c>
      <c r="G274" s="35">
        <v>422</v>
      </c>
      <c r="H274" s="40">
        <v>191.4</v>
      </c>
      <c r="I274" s="212" t="s">
        <v>3076</v>
      </c>
      <c r="J274" s="34">
        <f>J273</f>
        <v>33391.018500000006</v>
      </c>
      <c r="K274"/>
      <c r="L274"/>
      <c r="M274"/>
      <c r="N274"/>
      <c r="O274"/>
      <c r="P274"/>
    </row>
    <row r="275" spans="1:16" s="1" customFormat="1" x14ac:dyDescent="0.25">
      <c r="A275" s="12"/>
      <c r="B275" s="12"/>
      <c r="C275" s="4"/>
      <c r="D275" s="4"/>
      <c r="E275" s="5"/>
      <c r="F275" s="100"/>
      <c r="G275" s="4"/>
      <c r="H275" s="19"/>
      <c r="I275" s="19"/>
      <c r="J275" s="20"/>
      <c r="K275"/>
      <c r="L275"/>
      <c r="M275"/>
      <c r="N275"/>
      <c r="O275"/>
      <c r="P275"/>
    </row>
    <row r="276" spans="1:16" s="1" customFormat="1" x14ac:dyDescent="0.25">
      <c r="A276" s="12"/>
      <c r="B276" s="12"/>
      <c r="C276" s="4"/>
      <c r="D276" s="4"/>
      <c r="E276" s="5"/>
      <c r="F276" s="101"/>
      <c r="G276" s="4"/>
      <c r="H276" s="19"/>
      <c r="I276" s="19"/>
      <c r="J276" s="20"/>
      <c r="K276"/>
      <c r="L276"/>
      <c r="M276"/>
      <c r="N276"/>
      <c r="O276"/>
      <c r="P276"/>
    </row>
    <row r="277" spans="1:16" s="210" customFormat="1" ht="15.75" x14ac:dyDescent="0.25">
      <c r="A277" s="47" t="s">
        <v>3081</v>
      </c>
      <c r="B277" s="61" t="s">
        <v>98</v>
      </c>
      <c r="D277" s="204"/>
      <c r="E277" s="205"/>
      <c r="F277" s="215"/>
      <c r="G277" s="216"/>
      <c r="H277" s="208"/>
      <c r="I277" s="208"/>
      <c r="J277" s="209"/>
      <c r="K277" s="213"/>
      <c r="L277" s="213"/>
      <c r="M277" s="213"/>
      <c r="N277" s="213"/>
      <c r="O277" s="213"/>
      <c r="P277" s="213"/>
    </row>
    <row r="278" spans="1:16" s="1" customFormat="1" ht="15.75" x14ac:dyDescent="0.25">
      <c r="A278" s="48" t="s">
        <v>503</v>
      </c>
      <c r="B278" s="57"/>
      <c r="C278" s="58"/>
      <c r="D278" s="58"/>
      <c r="E278" s="59"/>
      <c r="F278" s="94"/>
      <c r="G278" s="58"/>
      <c r="H278" s="53"/>
      <c r="I278" s="53"/>
      <c r="J278" s="54"/>
      <c r="K278"/>
      <c r="L278"/>
      <c r="M278"/>
      <c r="N278"/>
      <c r="O278"/>
      <c r="P278"/>
    </row>
    <row r="279" spans="1:16" s="1" customFormat="1" x14ac:dyDescent="0.25">
      <c r="A279" s="25" t="s">
        <v>31</v>
      </c>
      <c r="B279" s="28" t="s">
        <v>32</v>
      </c>
      <c r="C279" s="276" t="s">
        <v>33</v>
      </c>
      <c r="D279" s="277"/>
      <c r="E279" s="278" t="s">
        <v>34</v>
      </c>
      <c r="F279" s="279"/>
      <c r="G279" s="278" t="s">
        <v>35</v>
      </c>
      <c r="H279" s="279"/>
      <c r="I279" s="42" t="s">
        <v>36</v>
      </c>
      <c r="J279" s="43" t="s">
        <v>37</v>
      </c>
      <c r="K279"/>
      <c r="L279"/>
      <c r="M279"/>
      <c r="N279"/>
      <c r="O279"/>
      <c r="P279"/>
    </row>
    <row r="280" spans="1:16" s="1" customFormat="1" x14ac:dyDescent="0.25">
      <c r="A280" s="32"/>
      <c r="B280" s="32"/>
      <c r="C280" s="33" t="s">
        <v>38</v>
      </c>
      <c r="D280" s="33" t="s">
        <v>39</v>
      </c>
      <c r="E280" s="33" t="s">
        <v>40</v>
      </c>
      <c r="F280" s="33" t="s">
        <v>41</v>
      </c>
      <c r="G280" s="33" t="s">
        <v>42</v>
      </c>
      <c r="H280" s="33" t="s">
        <v>43</v>
      </c>
      <c r="I280" s="33"/>
      <c r="J280" s="44"/>
      <c r="K280"/>
      <c r="L280"/>
      <c r="M280"/>
      <c r="N280"/>
      <c r="O280"/>
      <c r="P280"/>
    </row>
    <row r="281" spans="1:16" s="1" customFormat="1" x14ac:dyDescent="0.25">
      <c r="A281" s="26" t="s">
        <v>552</v>
      </c>
      <c r="B281" s="26" t="s">
        <v>518</v>
      </c>
      <c r="C281" s="30" t="s">
        <v>46</v>
      </c>
      <c r="D281" s="35" t="s">
        <v>100</v>
      </c>
      <c r="E281" s="36">
        <v>2</v>
      </c>
      <c r="F281" s="104">
        <v>50</v>
      </c>
      <c r="G281" s="35">
        <v>16</v>
      </c>
      <c r="H281" s="38">
        <v>7.3</v>
      </c>
      <c r="I281" s="38" t="s">
        <v>553</v>
      </c>
      <c r="J281" s="34">
        <f>IFERROR(_xlfn.XLOOKUP(I281,Index!$A:$A,Index!$B:$B),"")</f>
        <v>2098.0700000000002</v>
      </c>
      <c r="K281"/>
      <c r="L281"/>
      <c r="M281"/>
      <c r="N281"/>
      <c r="O281"/>
      <c r="P281"/>
    </row>
    <row r="282" spans="1:16" s="1" customFormat="1" x14ac:dyDescent="0.25">
      <c r="A282" s="26"/>
      <c r="B282" s="26"/>
      <c r="C282" s="30"/>
      <c r="D282" s="35" t="s">
        <v>100</v>
      </c>
      <c r="E282" s="36" t="s">
        <v>139</v>
      </c>
      <c r="F282" s="104">
        <v>65</v>
      </c>
      <c r="G282" s="35">
        <v>27</v>
      </c>
      <c r="H282" s="38">
        <v>12.2</v>
      </c>
      <c r="I282" s="38" t="s">
        <v>554</v>
      </c>
      <c r="J282" s="34">
        <f>IFERROR(_xlfn.XLOOKUP(I282,Index!$A:$A,Index!$B:$B),"")</f>
        <v>2107.5</v>
      </c>
      <c r="K282"/>
      <c r="L282"/>
      <c r="M282"/>
      <c r="N282"/>
      <c r="O282"/>
      <c r="P282"/>
    </row>
    <row r="283" spans="1:16" s="1" customFormat="1" x14ac:dyDescent="0.25">
      <c r="A283" s="26"/>
      <c r="B283" s="26"/>
      <c r="C283" s="30"/>
      <c r="D283" s="35" t="s">
        <v>100</v>
      </c>
      <c r="E283" s="36">
        <v>3</v>
      </c>
      <c r="F283" s="104">
        <v>80</v>
      </c>
      <c r="G283" s="35">
        <v>30</v>
      </c>
      <c r="H283" s="38">
        <v>13.6</v>
      </c>
      <c r="I283" s="38" t="s">
        <v>555</v>
      </c>
      <c r="J283" s="34">
        <f>IFERROR(_xlfn.XLOOKUP(I283,Index!$A:$A,Index!$B:$B),"")</f>
        <v>2167.0300000000002</v>
      </c>
      <c r="K283"/>
      <c r="L283"/>
      <c r="M283"/>
      <c r="N283"/>
      <c r="O283"/>
      <c r="P283"/>
    </row>
    <row r="284" spans="1:16" s="1" customFormat="1" x14ac:dyDescent="0.25">
      <c r="A284" s="26"/>
      <c r="B284" s="26"/>
      <c r="C284" s="30"/>
      <c r="D284" s="35" t="s">
        <v>100</v>
      </c>
      <c r="E284" s="36">
        <v>4</v>
      </c>
      <c r="F284" s="104">
        <v>100</v>
      </c>
      <c r="G284" s="35">
        <v>51</v>
      </c>
      <c r="H284" s="38">
        <v>23</v>
      </c>
      <c r="I284" s="38" t="s">
        <v>556</v>
      </c>
      <c r="J284" s="34">
        <f>IFERROR(_xlfn.XLOOKUP(I284,Index!$A:$A,Index!$B:$B),"")</f>
        <v>3249.75</v>
      </c>
      <c r="K284"/>
      <c r="L284"/>
      <c r="M284"/>
      <c r="N284"/>
      <c r="O284"/>
      <c r="P284"/>
    </row>
    <row r="285" spans="1:16" s="1" customFormat="1" x14ac:dyDescent="0.25">
      <c r="A285" s="26"/>
      <c r="B285" s="26"/>
      <c r="C285" s="30"/>
      <c r="D285" s="35" t="s">
        <v>149</v>
      </c>
      <c r="E285" s="36">
        <v>6</v>
      </c>
      <c r="F285" s="104">
        <v>150</v>
      </c>
      <c r="G285" s="35">
        <v>109</v>
      </c>
      <c r="H285" s="38">
        <v>49.4</v>
      </c>
      <c r="I285" s="38" t="s">
        <v>557</v>
      </c>
      <c r="J285" s="34">
        <f>IFERROR(_xlfn.XLOOKUP(I285,Index!$A:$A,Index!$B:$B),"")</f>
        <v>6135.99</v>
      </c>
      <c r="K285"/>
      <c r="L285"/>
      <c r="M285"/>
      <c r="N285"/>
      <c r="O285"/>
      <c r="P285"/>
    </row>
    <row r="286" spans="1:16" s="1" customFormat="1" x14ac:dyDescent="0.25">
      <c r="A286" s="26"/>
      <c r="B286" s="26"/>
      <c r="C286" s="30"/>
      <c r="D286" s="35" t="s">
        <v>149</v>
      </c>
      <c r="E286" s="36">
        <v>8</v>
      </c>
      <c r="F286" s="104">
        <v>200</v>
      </c>
      <c r="G286" s="35">
        <v>190</v>
      </c>
      <c r="H286" s="38">
        <v>86.2</v>
      </c>
      <c r="I286" s="38" t="s">
        <v>558</v>
      </c>
      <c r="J286" s="34">
        <f>IFERROR(_xlfn.XLOOKUP(I286,Index!$A:$A,Index!$B:$B),"")</f>
        <v>11095.26</v>
      </c>
      <c r="K286"/>
      <c r="L286"/>
      <c r="M286"/>
      <c r="N286"/>
      <c r="O286"/>
      <c r="P286"/>
    </row>
    <row r="287" spans="1:16" s="1" customFormat="1" x14ac:dyDescent="0.25">
      <c r="A287" s="26"/>
      <c r="B287" s="26"/>
      <c r="C287" s="30"/>
      <c r="D287" s="35" t="s">
        <v>149</v>
      </c>
      <c r="E287" s="36">
        <v>10</v>
      </c>
      <c r="F287" s="104">
        <v>250</v>
      </c>
      <c r="G287" s="35">
        <v>266</v>
      </c>
      <c r="H287" s="38">
        <v>120.7</v>
      </c>
      <c r="I287" s="19" t="s">
        <v>559</v>
      </c>
      <c r="J287" s="34">
        <f>IFERROR(_xlfn.XLOOKUP(I287,Index!$A:$A,Index!$B:$B),"")</f>
        <v>18979.91</v>
      </c>
      <c r="K287"/>
      <c r="L287"/>
      <c r="M287"/>
      <c r="N287"/>
      <c r="O287"/>
      <c r="P287"/>
    </row>
    <row r="288" spans="1:16" s="1" customFormat="1" x14ac:dyDescent="0.25">
      <c r="A288" s="27"/>
      <c r="B288" s="27"/>
      <c r="C288" s="31"/>
      <c r="D288" s="35" t="s">
        <v>149</v>
      </c>
      <c r="E288" s="36">
        <v>12</v>
      </c>
      <c r="F288" s="104">
        <v>300</v>
      </c>
      <c r="G288" s="35">
        <v>422</v>
      </c>
      <c r="H288" s="38">
        <v>191.4</v>
      </c>
      <c r="I288" s="38" t="s">
        <v>560</v>
      </c>
      <c r="J288" s="34">
        <f>IFERROR(_xlfn.XLOOKUP(I288,Index!$A:$A,Index!$B:$B),"")</f>
        <v>29769.599999999999</v>
      </c>
      <c r="K288"/>
      <c r="L288"/>
      <c r="M288"/>
      <c r="N288"/>
      <c r="O288"/>
      <c r="P288"/>
    </row>
    <row r="289" spans="1:16" s="1" customFormat="1" x14ac:dyDescent="0.25">
      <c r="A289" s="12"/>
      <c r="B289" s="12"/>
      <c r="C289" s="4"/>
      <c r="D289" s="4"/>
      <c r="E289" s="5"/>
      <c r="F289" s="101"/>
      <c r="G289" s="4"/>
      <c r="H289" s="19"/>
      <c r="I289" s="19"/>
      <c r="J289" s="20"/>
      <c r="K289"/>
      <c r="L289"/>
      <c r="M289"/>
      <c r="N289"/>
      <c r="O289"/>
      <c r="P289"/>
    </row>
    <row r="290" spans="1:16" s="1" customFormat="1" ht="15.75" x14ac:dyDescent="0.25">
      <c r="A290" s="61" t="s">
        <v>19</v>
      </c>
      <c r="B290" s="62" t="s">
        <v>359</v>
      </c>
      <c r="C290" s="14"/>
      <c r="D290" s="3"/>
      <c r="E290" s="8"/>
      <c r="F290" s="98"/>
      <c r="G290" s="99"/>
      <c r="H290" s="19"/>
      <c r="I290" s="19"/>
      <c r="J290" s="20"/>
      <c r="K290"/>
      <c r="L290"/>
      <c r="M290"/>
      <c r="N290"/>
      <c r="O290"/>
      <c r="P290"/>
    </row>
    <row r="291" spans="1:16" s="1" customFormat="1" ht="15.75" x14ac:dyDescent="0.25">
      <c r="A291" s="48" t="s">
        <v>561</v>
      </c>
      <c r="B291" s="11"/>
      <c r="C291" s="4"/>
      <c r="D291" s="4"/>
      <c r="E291" s="5"/>
      <c r="F291" s="98"/>
      <c r="G291" s="4"/>
      <c r="H291" s="19"/>
      <c r="I291" s="19"/>
      <c r="J291" s="20"/>
      <c r="K291"/>
      <c r="L291"/>
      <c r="M291"/>
      <c r="N291"/>
      <c r="O291"/>
      <c r="P291"/>
    </row>
    <row r="292" spans="1:16" s="1" customFormat="1" x14ac:dyDescent="0.25">
      <c r="A292" s="25" t="s">
        <v>31</v>
      </c>
      <c r="B292" s="28" t="s">
        <v>32</v>
      </c>
      <c r="C292" s="29" t="s">
        <v>33</v>
      </c>
      <c r="D292" s="22"/>
      <c r="E292" s="22" t="s">
        <v>34</v>
      </c>
      <c r="F292" s="22"/>
      <c r="G292" s="23" t="s">
        <v>35</v>
      </c>
      <c r="H292" s="23"/>
      <c r="I292" s="42" t="s">
        <v>36</v>
      </c>
      <c r="J292" s="24" t="s">
        <v>37</v>
      </c>
      <c r="K292"/>
      <c r="L292"/>
      <c r="M292"/>
      <c r="N292"/>
      <c r="O292"/>
      <c r="P292"/>
    </row>
    <row r="293" spans="1:16" s="1" customFormat="1" x14ac:dyDescent="0.25">
      <c r="A293" s="32"/>
      <c r="B293" s="32"/>
      <c r="C293" s="33" t="s">
        <v>38</v>
      </c>
      <c r="D293" s="33" t="s">
        <v>39</v>
      </c>
      <c r="E293" s="33" t="s">
        <v>40</v>
      </c>
      <c r="F293" s="33" t="s">
        <v>41</v>
      </c>
      <c r="G293" s="33" t="s">
        <v>42</v>
      </c>
      <c r="H293" s="39" t="s">
        <v>43</v>
      </c>
      <c r="I293" s="33"/>
      <c r="J293" s="41"/>
      <c r="K293"/>
      <c r="L293"/>
      <c r="M293"/>
      <c r="N293"/>
      <c r="O293"/>
      <c r="P293"/>
    </row>
    <row r="294" spans="1:16" s="1" customFormat="1" x14ac:dyDescent="0.25">
      <c r="A294" s="26">
        <v>764</v>
      </c>
      <c r="B294" s="26" t="s">
        <v>562</v>
      </c>
      <c r="C294" s="30" t="s">
        <v>46</v>
      </c>
      <c r="D294" s="35" t="s">
        <v>100</v>
      </c>
      <c r="E294" s="63">
        <v>0.5</v>
      </c>
      <c r="F294" s="91">
        <v>15</v>
      </c>
      <c r="G294" s="35">
        <v>6</v>
      </c>
      <c r="H294" s="40">
        <v>2.7</v>
      </c>
      <c r="I294" s="38" t="s">
        <v>563</v>
      </c>
      <c r="J294" s="34">
        <f>IFERROR(_xlfn.XLOOKUP(I294,Index!$A:$A,Index!$B:$B),"")</f>
        <v>2497.67</v>
      </c>
      <c r="K294"/>
      <c r="L294"/>
      <c r="M294"/>
      <c r="N294"/>
      <c r="O294"/>
      <c r="P294"/>
    </row>
    <row r="295" spans="1:16" s="1" customFormat="1" x14ac:dyDescent="0.25">
      <c r="A295" s="26"/>
      <c r="B295" s="26"/>
      <c r="C295" s="30"/>
      <c r="D295" s="35" t="s">
        <v>49</v>
      </c>
      <c r="E295" s="63">
        <v>0.5</v>
      </c>
      <c r="F295" s="91">
        <v>15</v>
      </c>
      <c r="G295" s="35">
        <v>6</v>
      </c>
      <c r="H295" s="40">
        <v>2.7</v>
      </c>
      <c r="I295" s="212" t="s">
        <v>3076</v>
      </c>
      <c r="J295" s="34">
        <f>J294*1.05</f>
        <v>2622.5535</v>
      </c>
      <c r="K295"/>
      <c r="L295"/>
      <c r="M295"/>
      <c r="N295"/>
      <c r="O295"/>
      <c r="P295"/>
    </row>
    <row r="296" spans="1:16" s="1" customFormat="1" x14ac:dyDescent="0.25">
      <c r="A296" s="26"/>
      <c r="B296" s="26"/>
      <c r="C296" s="30"/>
      <c r="D296" s="35" t="s">
        <v>51</v>
      </c>
      <c r="E296" s="63">
        <v>0.5</v>
      </c>
      <c r="F296" s="91">
        <v>15</v>
      </c>
      <c r="G296" s="35">
        <v>6</v>
      </c>
      <c r="H296" s="40">
        <v>2.7</v>
      </c>
      <c r="I296" s="212" t="s">
        <v>3076</v>
      </c>
      <c r="J296" s="34">
        <f>J295</f>
        <v>2622.5535</v>
      </c>
      <c r="K296"/>
      <c r="L296"/>
      <c r="M296"/>
      <c r="N296"/>
      <c r="O296"/>
      <c r="P296"/>
    </row>
    <row r="297" spans="1:16" s="1" customFormat="1" x14ac:dyDescent="0.25">
      <c r="A297" s="26"/>
      <c r="B297" s="26"/>
      <c r="C297" s="30"/>
      <c r="D297" s="35" t="s">
        <v>100</v>
      </c>
      <c r="E297" s="36" t="s">
        <v>127</v>
      </c>
      <c r="F297" s="91">
        <v>20</v>
      </c>
      <c r="G297" s="35">
        <v>12</v>
      </c>
      <c r="H297" s="40">
        <v>5.4</v>
      </c>
      <c r="I297" s="38" t="s">
        <v>564</v>
      </c>
      <c r="J297" s="34">
        <f>IFERROR(_xlfn.XLOOKUP(I297,Index!$A:$A,Index!$B:$B),"")</f>
        <v>3153.58</v>
      </c>
      <c r="K297"/>
      <c r="L297"/>
      <c r="M297"/>
      <c r="N297"/>
      <c r="O297"/>
      <c r="P297"/>
    </row>
    <row r="298" spans="1:16" s="1" customFormat="1" x14ac:dyDescent="0.25">
      <c r="A298" s="26"/>
      <c r="B298" s="26"/>
      <c r="C298" s="30"/>
      <c r="D298" s="35" t="s">
        <v>49</v>
      </c>
      <c r="E298" s="36" t="s">
        <v>127</v>
      </c>
      <c r="F298" s="91">
        <v>20</v>
      </c>
      <c r="G298" s="35">
        <v>12</v>
      </c>
      <c r="H298" s="40">
        <v>5.4</v>
      </c>
      <c r="I298" s="212" t="s">
        <v>3076</v>
      </c>
      <c r="J298" s="34">
        <f>J297*1.05</f>
        <v>3311.259</v>
      </c>
      <c r="K298"/>
      <c r="L298"/>
      <c r="M298"/>
      <c r="N298"/>
      <c r="O298"/>
      <c r="P298"/>
    </row>
    <row r="299" spans="1:16" s="1" customFormat="1" x14ac:dyDescent="0.25">
      <c r="A299" s="26"/>
      <c r="B299" s="26"/>
      <c r="C299" s="30"/>
      <c r="D299" s="35" t="s">
        <v>51</v>
      </c>
      <c r="E299" s="36" t="s">
        <v>127</v>
      </c>
      <c r="F299" s="91">
        <v>20</v>
      </c>
      <c r="G299" s="35">
        <v>12</v>
      </c>
      <c r="H299" s="40">
        <v>5.4</v>
      </c>
      <c r="I299" s="212" t="s">
        <v>3076</v>
      </c>
      <c r="J299" s="34">
        <f>J298</f>
        <v>3311.259</v>
      </c>
      <c r="K299"/>
      <c r="L299"/>
      <c r="M299"/>
      <c r="N299"/>
      <c r="O299"/>
      <c r="P299"/>
    </row>
    <row r="300" spans="1:16" s="1" customFormat="1" x14ac:dyDescent="0.25">
      <c r="A300" s="26"/>
      <c r="B300" s="26"/>
      <c r="C300" s="30"/>
      <c r="D300" s="35" t="s">
        <v>100</v>
      </c>
      <c r="E300" s="36">
        <v>1</v>
      </c>
      <c r="F300" s="91">
        <v>25</v>
      </c>
      <c r="G300" s="35">
        <v>12</v>
      </c>
      <c r="H300" s="40">
        <v>5.4</v>
      </c>
      <c r="I300" s="38" t="s">
        <v>565</v>
      </c>
      <c r="J300" s="34">
        <f>IFERROR(_xlfn.XLOOKUP(I300,Index!$A:$A,Index!$B:$B),"")</f>
        <v>3153.58</v>
      </c>
      <c r="K300"/>
      <c r="L300"/>
      <c r="M300"/>
      <c r="N300"/>
      <c r="O300"/>
      <c r="P300"/>
    </row>
    <row r="301" spans="1:16" s="1" customFormat="1" x14ac:dyDescent="0.25">
      <c r="A301" s="26"/>
      <c r="B301" s="26"/>
      <c r="C301" s="30"/>
      <c r="D301" s="35" t="s">
        <v>49</v>
      </c>
      <c r="E301" s="36">
        <v>1</v>
      </c>
      <c r="F301" s="91">
        <v>25</v>
      </c>
      <c r="G301" s="35">
        <v>12</v>
      </c>
      <c r="H301" s="40">
        <v>5.4</v>
      </c>
      <c r="I301" s="38" t="s">
        <v>566</v>
      </c>
      <c r="J301" s="34">
        <f>IFERROR(_xlfn.XLOOKUP(I301,Index!$A:$A,Index!$B:$B),"")</f>
        <v>3309.56</v>
      </c>
      <c r="K301"/>
      <c r="L301"/>
      <c r="M301"/>
      <c r="N301"/>
      <c r="O301"/>
      <c r="P301"/>
    </row>
    <row r="302" spans="1:16" s="1" customFormat="1" x14ac:dyDescent="0.25">
      <c r="A302" s="26"/>
      <c r="B302" s="26"/>
      <c r="C302" s="30"/>
      <c r="D302" s="35" t="s">
        <v>51</v>
      </c>
      <c r="E302" s="36">
        <v>1</v>
      </c>
      <c r="F302" s="91">
        <v>25</v>
      </c>
      <c r="G302" s="35">
        <v>12</v>
      </c>
      <c r="H302" s="40">
        <v>5.4</v>
      </c>
      <c r="I302" s="38" t="s">
        <v>567</v>
      </c>
      <c r="J302" s="34">
        <f>IFERROR(_xlfn.XLOOKUP(I302,Index!$A:$A,Index!$B:$B),"")</f>
        <v>3309.56</v>
      </c>
      <c r="K302"/>
      <c r="L302"/>
      <c r="M302"/>
      <c r="N302"/>
      <c r="O302"/>
      <c r="P302"/>
    </row>
    <row r="303" spans="1:16" s="1" customFormat="1" x14ac:dyDescent="0.25">
      <c r="A303" s="26"/>
      <c r="B303" s="26"/>
      <c r="C303" s="30"/>
      <c r="D303" s="35" t="s">
        <v>100</v>
      </c>
      <c r="E303" s="36" t="s">
        <v>132</v>
      </c>
      <c r="F303" s="91">
        <v>32</v>
      </c>
      <c r="G303" s="35">
        <v>19</v>
      </c>
      <c r="H303" s="40">
        <v>8.6</v>
      </c>
      <c r="I303" s="38" t="s">
        <v>568</v>
      </c>
      <c r="J303" s="34">
        <f>IFERROR(_xlfn.XLOOKUP(I303,Index!$A:$A,Index!$B:$B),"")</f>
        <v>4215.37</v>
      </c>
      <c r="K303"/>
      <c r="L303"/>
      <c r="M303"/>
      <c r="N303"/>
      <c r="O303"/>
      <c r="P303"/>
    </row>
    <row r="304" spans="1:16" s="1" customFormat="1" x14ac:dyDescent="0.25">
      <c r="A304" s="26"/>
      <c r="B304" s="26"/>
      <c r="C304" s="30"/>
      <c r="D304" s="35" t="s">
        <v>49</v>
      </c>
      <c r="E304" s="36" t="s">
        <v>132</v>
      </c>
      <c r="F304" s="91">
        <v>32</v>
      </c>
      <c r="G304" s="35">
        <v>19</v>
      </c>
      <c r="H304" s="40">
        <v>8.6</v>
      </c>
      <c r="I304" s="212" t="s">
        <v>3076</v>
      </c>
      <c r="J304" s="34">
        <f>J303+113</f>
        <v>4328.37</v>
      </c>
      <c r="K304"/>
      <c r="L304"/>
      <c r="M304"/>
      <c r="N304"/>
      <c r="O304"/>
      <c r="P304"/>
    </row>
    <row r="305" spans="1:16" s="1" customFormat="1" x14ac:dyDescent="0.25">
      <c r="A305" s="26"/>
      <c r="B305" s="26"/>
      <c r="C305" s="30"/>
      <c r="D305" s="35" t="s">
        <v>51</v>
      </c>
      <c r="E305" s="36" t="s">
        <v>132</v>
      </c>
      <c r="F305" s="91">
        <v>32</v>
      </c>
      <c r="G305" s="35">
        <v>19</v>
      </c>
      <c r="H305" s="40">
        <v>8.6</v>
      </c>
      <c r="I305" s="212" t="s">
        <v>3076</v>
      </c>
      <c r="J305" s="34">
        <f>J304</f>
        <v>4328.37</v>
      </c>
      <c r="K305"/>
      <c r="L305"/>
      <c r="M305"/>
      <c r="N305"/>
      <c r="O305"/>
      <c r="P305"/>
    </row>
    <row r="306" spans="1:16" s="1" customFormat="1" x14ac:dyDescent="0.25">
      <c r="A306" s="26"/>
      <c r="B306" s="26"/>
      <c r="C306" s="30"/>
      <c r="D306" s="35" t="s">
        <v>100</v>
      </c>
      <c r="E306" s="36" t="s">
        <v>134</v>
      </c>
      <c r="F306" s="91">
        <v>40</v>
      </c>
      <c r="G306" s="35">
        <v>27</v>
      </c>
      <c r="H306" s="40">
        <v>12.2</v>
      </c>
      <c r="I306" s="38" t="s">
        <v>569</v>
      </c>
      <c r="J306" s="34">
        <f>IFERROR(_xlfn.XLOOKUP(I306,Index!$A:$A,Index!$B:$B),"")</f>
        <v>4252.28</v>
      </c>
      <c r="K306"/>
      <c r="L306"/>
      <c r="M306"/>
      <c r="N306"/>
      <c r="O306"/>
      <c r="P306"/>
    </row>
    <row r="307" spans="1:16" s="1" customFormat="1" x14ac:dyDescent="0.25">
      <c r="A307" s="26"/>
      <c r="B307" s="26"/>
      <c r="C307" s="30"/>
      <c r="D307" s="35" t="s">
        <v>49</v>
      </c>
      <c r="E307" s="36" t="s">
        <v>134</v>
      </c>
      <c r="F307" s="91">
        <v>40</v>
      </c>
      <c r="G307" s="35">
        <v>27</v>
      </c>
      <c r="H307" s="40">
        <v>12.2</v>
      </c>
      <c r="I307" s="212" t="s">
        <v>3076</v>
      </c>
      <c r="J307" s="34">
        <f>J306*1.05</f>
        <v>4464.8940000000002</v>
      </c>
      <c r="K307"/>
      <c r="L307"/>
      <c r="M307"/>
      <c r="N307"/>
      <c r="O307"/>
      <c r="P307"/>
    </row>
    <row r="308" spans="1:16" s="1" customFormat="1" x14ac:dyDescent="0.25">
      <c r="A308" s="26"/>
      <c r="B308" s="26"/>
      <c r="C308" s="30"/>
      <c r="D308" s="35" t="s">
        <v>51</v>
      </c>
      <c r="E308" s="36" t="s">
        <v>134</v>
      </c>
      <c r="F308" s="91">
        <v>40</v>
      </c>
      <c r="G308" s="35">
        <v>27</v>
      </c>
      <c r="H308" s="40">
        <v>12.2</v>
      </c>
      <c r="I308" s="212" t="s">
        <v>3076</v>
      </c>
      <c r="J308" s="34">
        <f>J307</f>
        <v>4464.8940000000002</v>
      </c>
      <c r="K308"/>
      <c r="L308"/>
      <c r="M308"/>
      <c r="N308"/>
      <c r="O308"/>
      <c r="P308"/>
    </row>
    <row r="309" spans="1:16" s="1" customFormat="1" x14ac:dyDescent="0.25">
      <c r="A309" s="26"/>
      <c r="B309" s="26"/>
      <c r="C309" s="30"/>
      <c r="D309" s="35" t="s">
        <v>100</v>
      </c>
      <c r="E309" s="36">
        <v>2</v>
      </c>
      <c r="F309" s="91">
        <v>50</v>
      </c>
      <c r="G309" s="35">
        <v>40</v>
      </c>
      <c r="H309" s="40">
        <v>18.100000000000001</v>
      </c>
      <c r="I309" s="38" t="s">
        <v>570</v>
      </c>
      <c r="J309" s="34">
        <f>IFERROR(_xlfn.XLOOKUP(I309,Index!$A:$A,Index!$B:$B),"")</f>
        <v>4384.79</v>
      </c>
      <c r="K309"/>
      <c r="L309"/>
      <c r="M309"/>
      <c r="N309"/>
      <c r="O309"/>
      <c r="P309"/>
    </row>
    <row r="310" spans="1:16" s="1" customFormat="1" x14ac:dyDescent="0.25">
      <c r="A310" s="26"/>
      <c r="B310" s="26"/>
      <c r="C310" s="30"/>
      <c r="D310" s="35" t="s">
        <v>49</v>
      </c>
      <c r="E310" s="36">
        <v>2</v>
      </c>
      <c r="F310" s="91">
        <v>50</v>
      </c>
      <c r="G310" s="35">
        <v>40</v>
      </c>
      <c r="H310" s="40">
        <v>18.100000000000001</v>
      </c>
      <c r="I310" s="38" t="s">
        <v>1706</v>
      </c>
      <c r="J310" s="34">
        <f>IFERROR(_xlfn.XLOOKUP(I310,Index!$A:$A,Index!$B:$B),"")</f>
        <v>4604.55</v>
      </c>
      <c r="K310"/>
      <c r="L310"/>
      <c r="M310"/>
      <c r="N310"/>
      <c r="O310"/>
      <c r="P310"/>
    </row>
    <row r="311" spans="1:16" s="1" customFormat="1" x14ac:dyDescent="0.25">
      <c r="A311" s="26"/>
      <c r="B311" s="26"/>
      <c r="C311" s="30"/>
      <c r="D311" s="35" t="s">
        <v>51</v>
      </c>
      <c r="E311" s="36">
        <v>2</v>
      </c>
      <c r="F311" s="91">
        <v>50</v>
      </c>
      <c r="G311" s="35">
        <v>40</v>
      </c>
      <c r="H311" s="40">
        <v>18.100000000000001</v>
      </c>
      <c r="I311" s="38" t="s">
        <v>571</v>
      </c>
      <c r="J311" s="34">
        <f>IFERROR(_xlfn.XLOOKUP(I311,Index!$A:$A,Index!$B:$B),"")</f>
        <v>4604.55</v>
      </c>
      <c r="K311"/>
      <c r="L311"/>
      <c r="M311"/>
      <c r="N311"/>
      <c r="O311"/>
      <c r="P311"/>
    </row>
    <row r="312" spans="1:16" s="1" customFormat="1" x14ac:dyDescent="0.25">
      <c r="A312" s="26"/>
      <c r="B312" s="26"/>
      <c r="C312" s="30"/>
      <c r="D312" s="35" t="s">
        <v>100</v>
      </c>
      <c r="E312" s="36" t="s">
        <v>139</v>
      </c>
      <c r="F312" s="91">
        <v>65</v>
      </c>
      <c r="G312" s="35">
        <v>60</v>
      </c>
      <c r="H312" s="40">
        <v>27.2</v>
      </c>
      <c r="I312" s="38" t="s">
        <v>572</v>
      </c>
      <c r="J312" s="34">
        <f>IFERROR(_xlfn.XLOOKUP(I312,Index!$A:$A,Index!$B:$B),"")</f>
        <v>6090.75</v>
      </c>
      <c r="K312"/>
      <c r="L312"/>
      <c r="M312"/>
      <c r="N312"/>
      <c r="O312"/>
      <c r="P312"/>
    </row>
    <row r="313" spans="1:16" s="1" customFormat="1" x14ac:dyDescent="0.25">
      <c r="A313" s="26"/>
      <c r="B313" s="26"/>
      <c r="C313" s="30"/>
      <c r="D313" s="35" t="s">
        <v>49</v>
      </c>
      <c r="E313" s="36" t="s">
        <v>139</v>
      </c>
      <c r="F313" s="91">
        <v>65</v>
      </c>
      <c r="G313" s="35">
        <v>60</v>
      </c>
      <c r="H313" s="40">
        <v>27.2</v>
      </c>
      <c r="I313" s="212" t="s">
        <v>3076</v>
      </c>
      <c r="J313" s="34">
        <f>J312*1.05</f>
        <v>6395.2875000000004</v>
      </c>
      <c r="K313"/>
      <c r="L313"/>
      <c r="M313"/>
      <c r="N313"/>
      <c r="O313"/>
      <c r="P313"/>
    </row>
    <row r="314" spans="1:16" s="1" customFormat="1" x14ac:dyDescent="0.25">
      <c r="A314" s="26"/>
      <c r="B314" s="26"/>
      <c r="C314" s="30"/>
      <c r="D314" s="35" t="s">
        <v>51</v>
      </c>
      <c r="E314" s="36" t="s">
        <v>139</v>
      </c>
      <c r="F314" s="91">
        <v>65</v>
      </c>
      <c r="G314" s="35">
        <v>60</v>
      </c>
      <c r="H314" s="40">
        <v>27.2</v>
      </c>
      <c r="I314" s="212" t="s">
        <v>3076</v>
      </c>
      <c r="J314" s="34">
        <f>J313</f>
        <v>6395.2875000000004</v>
      </c>
      <c r="K314"/>
      <c r="L314"/>
      <c r="M314"/>
      <c r="N314"/>
      <c r="O314"/>
      <c r="P314"/>
    </row>
    <row r="315" spans="1:16" s="1" customFormat="1" x14ac:dyDescent="0.25">
      <c r="A315" s="26"/>
      <c r="B315" s="26"/>
      <c r="C315" s="30"/>
      <c r="D315" s="35" t="s">
        <v>100</v>
      </c>
      <c r="E315" s="36">
        <v>3</v>
      </c>
      <c r="F315" s="91">
        <v>80</v>
      </c>
      <c r="G315" s="35">
        <v>78</v>
      </c>
      <c r="H315" s="40">
        <v>35.4</v>
      </c>
      <c r="I315" s="38" t="s">
        <v>573</v>
      </c>
      <c r="J315" s="34">
        <f>IFERROR(_xlfn.XLOOKUP(I315,Index!$A:$A,Index!$B:$B),"")</f>
        <v>6657.69</v>
      </c>
      <c r="K315"/>
      <c r="L315"/>
      <c r="M315"/>
      <c r="N315"/>
      <c r="O315"/>
      <c r="P315"/>
    </row>
    <row r="316" spans="1:16" s="1" customFormat="1" x14ac:dyDescent="0.25">
      <c r="A316" s="26"/>
      <c r="B316" s="26"/>
      <c r="C316" s="30"/>
      <c r="D316" s="35" t="s">
        <v>49</v>
      </c>
      <c r="E316" s="36">
        <v>3</v>
      </c>
      <c r="F316" s="91">
        <v>80</v>
      </c>
      <c r="G316" s="35">
        <v>78</v>
      </c>
      <c r="H316" s="40">
        <v>35.4</v>
      </c>
      <c r="I316" s="38" t="s">
        <v>574</v>
      </c>
      <c r="J316" s="34">
        <f>IFERROR(_xlfn.XLOOKUP(I316,Index!$A:$A,Index!$B:$B),"")</f>
        <v>6989.83</v>
      </c>
      <c r="K316"/>
      <c r="L316"/>
      <c r="M316"/>
      <c r="N316"/>
      <c r="O316"/>
      <c r="P316"/>
    </row>
    <row r="317" spans="1:16" s="1" customFormat="1" x14ac:dyDescent="0.25">
      <c r="A317" s="26"/>
      <c r="B317" s="26"/>
      <c r="C317" s="30"/>
      <c r="D317" s="35" t="s">
        <v>51</v>
      </c>
      <c r="E317" s="36">
        <v>3</v>
      </c>
      <c r="F317" s="91">
        <v>80</v>
      </c>
      <c r="G317" s="35">
        <v>78</v>
      </c>
      <c r="H317" s="40">
        <v>35.4</v>
      </c>
      <c r="I317" s="38" t="s">
        <v>575</v>
      </c>
      <c r="J317" s="34">
        <f>IFERROR(_xlfn.XLOOKUP(I317,Index!$A:$A,Index!$B:$B),"")</f>
        <v>6989.83</v>
      </c>
      <c r="K317"/>
      <c r="L317"/>
      <c r="M317"/>
      <c r="N317"/>
      <c r="O317"/>
      <c r="P317"/>
    </row>
    <row r="318" spans="1:16" s="1" customFormat="1" x14ac:dyDescent="0.25">
      <c r="A318" s="26"/>
      <c r="B318" s="26"/>
      <c r="C318" s="30"/>
      <c r="D318" s="35" t="s">
        <v>100</v>
      </c>
      <c r="E318" s="36">
        <v>4</v>
      </c>
      <c r="F318" s="91">
        <v>100</v>
      </c>
      <c r="G318" s="35">
        <v>160</v>
      </c>
      <c r="H318" s="40">
        <v>72.599999999999994</v>
      </c>
      <c r="I318" s="38" t="s">
        <v>576</v>
      </c>
      <c r="J318" s="34">
        <f>IFERROR(_xlfn.XLOOKUP(I318,Index!$A:$A,Index!$B:$B),"")</f>
        <v>11911.39</v>
      </c>
      <c r="K318"/>
      <c r="L318"/>
      <c r="M318"/>
      <c r="N318"/>
      <c r="O318"/>
      <c r="P318"/>
    </row>
    <row r="319" spans="1:16" s="1" customFormat="1" x14ac:dyDescent="0.25">
      <c r="A319" s="26"/>
      <c r="B319" s="26"/>
      <c r="C319" s="30"/>
      <c r="D319" s="35" t="s">
        <v>49</v>
      </c>
      <c r="E319" s="36">
        <v>4</v>
      </c>
      <c r="F319" s="91">
        <v>100</v>
      </c>
      <c r="G319" s="35">
        <v>160</v>
      </c>
      <c r="H319" s="40">
        <v>72.599999999999994</v>
      </c>
      <c r="I319" s="38" t="s">
        <v>1707</v>
      </c>
      <c r="J319" s="34">
        <f>IFERROR(_xlfn.XLOOKUP(I319,Index!$A:$A,Index!$B:$B),"")</f>
        <v>12508.57</v>
      </c>
      <c r="K319"/>
      <c r="L319"/>
      <c r="M319"/>
      <c r="N319"/>
      <c r="O319"/>
      <c r="P319"/>
    </row>
    <row r="320" spans="1:16" s="1" customFormat="1" x14ac:dyDescent="0.25">
      <c r="A320" s="26"/>
      <c r="B320" s="26"/>
      <c r="C320" s="30"/>
      <c r="D320" s="35" t="s">
        <v>51</v>
      </c>
      <c r="E320" s="36">
        <v>4</v>
      </c>
      <c r="F320" s="91">
        <v>100</v>
      </c>
      <c r="G320" s="35">
        <v>160</v>
      </c>
      <c r="H320" s="40">
        <v>72.599999999999994</v>
      </c>
      <c r="I320" s="38" t="s">
        <v>577</v>
      </c>
      <c r="J320" s="34">
        <f>IFERROR(_xlfn.XLOOKUP(I320,Index!$A:$A,Index!$B:$B),"")</f>
        <v>12508.57</v>
      </c>
      <c r="K320"/>
      <c r="L320"/>
      <c r="M320"/>
      <c r="N320"/>
      <c r="O320"/>
      <c r="P320"/>
    </row>
    <row r="321" spans="1:16" s="1" customFormat="1" x14ac:dyDescent="0.25">
      <c r="A321" s="26"/>
      <c r="B321" s="26"/>
      <c r="C321" s="30"/>
      <c r="D321" s="35" t="s">
        <v>149</v>
      </c>
      <c r="E321" s="36">
        <v>6</v>
      </c>
      <c r="F321" s="91">
        <v>150</v>
      </c>
      <c r="G321" s="35">
        <v>364</v>
      </c>
      <c r="H321" s="40">
        <v>165.1</v>
      </c>
      <c r="I321" s="38" t="s">
        <v>578</v>
      </c>
      <c r="J321" s="259">
        <f>IFERROR(_xlfn.XLOOKUP(I321,Index!$A:$A,Index!$B:$B),"")</f>
        <v>23702.06</v>
      </c>
      <c r="K321" s="260"/>
      <c r="L321"/>
      <c r="M321"/>
      <c r="N321"/>
      <c r="O321"/>
      <c r="P321"/>
    </row>
    <row r="322" spans="1:16" s="1" customFormat="1" x14ac:dyDescent="0.25">
      <c r="A322" s="26"/>
      <c r="B322" s="26"/>
      <c r="C322" s="30"/>
      <c r="D322" s="35" t="s">
        <v>49</v>
      </c>
      <c r="E322" s="36">
        <v>6</v>
      </c>
      <c r="F322" s="91">
        <v>150</v>
      </c>
      <c r="G322" s="35">
        <v>364</v>
      </c>
      <c r="H322" s="40">
        <v>165.1</v>
      </c>
      <c r="I322" s="38" t="s">
        <v>579</v>
      </c>
      <c r="J322" s="34">
        <f>IFERROR(_xlfn.XLOOKUP(I322,Index!$A:$A,Index!$B:$B),"")</f>
        <v>24887.98</v>
      </c>
      <c r="K322"/>
      <c r="L322"/>
      <c r="M322"/>
      <c r="N322"/>
      <c r="O322"/>
      <c r="P322"/>
    </row>
    <row r="323" spans="1:16" s="1" customFormat="1" x14ac:dyDescent="0.25">
      <c r="A323" s="26"/>
      <c r="B323" s="26"/>
      <c r="C323" s="30"/>
      <c r="D323" s="35" t="s">
        <v>51</v>
      </c>
      <c r="E323" s="36">
        <v>6</v>
      </c>
      <c r="F323" s="91">
        <v>150</v>
      </c>
      <c r="G323" s="35">
        <v>364</v>
      </c>
      <c r="H323" s="40">
        <v>165.1</v>
      </c>
      <c r="I323" s="38" t="s">
        <v>580</v>
      </c>
      <c r="J323" s="34">
        <f>IFERROR(_xlfn.XLOOKUP(I323,Index!$A:$A,Index!$B:$B),"")</f>
        <v>24887.98</v>
      </c>
      <c r="K323"/>
      <c r="L323"/>
      <c r="M323"/>
      <c r="N323"/>
      <c r="O323"/>
      <c r="P323"/>
    </row>
    <row r="324" spans="1:16" s="1" customFormat="1" x14ac:dyDescent="0.25">
      <c r="A324" s="26"/>
      <c r="B324" s="26"/>
      <c r="C324" s="30"/>
      <c r="D324" s="35" t="s">
        <v>149</v>
      </c>
      <c r="E324" s="36">
        <v>8</v>
      </c>
      <c r="F324" s="91">
        <v>200</v>
      </c>
      <c r="G324" s="35">
        <v>670</v>
      </c>
      <c r="H324" s="40">
        <v>303.89999999999998</v>
      </c>
      <c r="I324" s="38" t="s">
        <v>582</v>
      </c>
      <c r="J324" s="34">
        <f>IFERROR(_xlfn.XLOOKUP(I324,Index!$A:$A,Index!$B:$B),"")</f>
        <v>23702.06</v>
      </c>
      <c r="K324"/>
      <c r="L324"/>
      <c r="M324"/>
      <c r="N324"/>
      <c r="O324"/>
      <c r="P324"/>
    </row>
    <row r="325" spans="1:16" s="1" customFormat="1" x14ac:dyDescent="0.25">
      <c r="A325" s="26"/>
      <c r="B325" s="26"/>
      <c r="C325" s="30"/>
      <c r="D325" s="35" t="s">
        <v>49</v>
      </c>
      <c r="E325" s="36">
        <v>8</v>
      </c>
      <c r="F325" s="91">
        <v>200</v>
      </c>
      <c r="G325" s="35">
        <v>670</v>
      </c>
      <c r="H325" s="40">
        <v>303.89999999999998</v>
      </c>
      <c r="I325" s="38" t="s">
        <v>581</v>
      </c>
      <c r="J325" s="34">
        <f>IFERROR(_xlfn.XLOOKUP(I325,Index!$A:$A,Index!$B:$B),"")</f>
        <v>38906.239999999998</v>
      </c>
      <c r="K325"/>
      <c r="L325"/>
      <c r="M325"/>
      <c r="N325"/>
      <c r="O325"/>
      <c r="P325"/>
    </row>
    <row r="326" spans="1:16" s="1" customFormat="1" x14ac:dyDescent="0.25">
      <c r="A326" s="27"/>
      <c r="B326" s="27"/>
      <c r="C326" s="31"/>
      <c r="D326" s="35" t="s">
        <v>51</v>
      </c>
      <c r="E326" s="36">
        <v>8</v>
      </c>
      <c r="F326" s="91">
        <v>200</v>
      </c>
      <c r="G326" s="35">
        <v>670</v>
      </c>
      <c r="H326" s="40">
        <v>303.89999999999998</v>
      </c>
      <c r="I326" s="212" t="s">
        <v>3076</v>
      </c>
      <c r="J326" s="34">
        <f>J325</f>
        <v>38906.239999999998</v>
      </c>
      <c r="K326"/>
      <c r="L326"/>
      <c r="M326"/>
      <c r="N326"/>
      <c r="O326"/>
      <c r="P326"/>
    </row>
  </sheetData>
  <mergeCells count="30">
    <mergeCell ref="C151:D151"/>
    <mergeCell ref="E151:F151"/>
    <mergeCell ref="G151:H151"/>
    <mergeCell ref="C215:D215"/>
    <mergeCell ref="E215:F215"/>
    <mergeCell ref="G215:H215"/>
    <mergeCell ref="E140:F140"/>
    <mergeCell ref="G140:H140"/>
    <mergeCell ref="C100:D100"/>
    <mergeCell ref="E100:F100"/>
    <mergeCell ref="G100:H100"/>
    <mergeCell ref="C126:D126"/>
    <mergeCell ref="E126:F126"/>
    <mergeCell ref="G126:H126"/>
    <mergeCell ref="C279:D279"/>
    <mergeCell ref="E279:F279"/>
    <mergeCell ref="G279:H279"/>
    <mergeCell ref="C34:D34"/>
    <mergeCell ref="E34:F34"/>
    <mergeCell ref="G34:H34"/>
    <mergeCell ref="C72:D72"/>
    <mergeCell ref="E72:F72"/>
    <mergeCell ref="G72:H72"/>
    <mergeCell ref="C113:D113"/>
    <mergeCell ref="E113:F113"/>
    <mergeCell ref="G113:H113"/>
    <mergeCell ref="C87:D87"/>
    <mergeCell ref="E87:F87"/>
    <mergeCell ref="G87:H87"/>
    <mergeCell ref="C140:D140"/>
  </mergeCells>
  <conditionalFormatting sqref="D161 F162:F214 F216:F278 F280:F326">
    <cfRule type="expression" dxfId="489" priority="271">
      <formula>D161="Not a valid item #"</formula>
    </cfRule>
    <cfRule type="expression" dxfId="488" priority="272">
      <formula>D161="Not in NPSLS"</formula>
    </cfRule>
    <cfRule type="expression" dxfId="487" priority="273">
      <formula>D161="Obsolete"</formula>
    </cfRule>
    <cfRule type="expression" dxfId="486" priority="274">
      <formula>D161=""</formula>
    </cfRule>
    <cfRule type="expression" dxfId="485" priority="275">
      <formula>D161="List Price"</formula>
    </cfRule>
  </conditionalFormatting>
  <conditionalFormatting sqref="F2:F5 F9:F33 F35">
    <cfRule type="expression" dxfId="484" priority="276">
      <formula>F2="Not a valid item #"</formula>
    </cfRule>
    <cfRule type="expression" dxfId="483" priority="277">
      <formula>F2="Not in NPSLS"</formula>
    </cfRule>
    <cfRule type="expression" dxfId="482" priority="278">
      <formula>F2="Obsolete"</formula>
    </cfRule>
    <cfRule type="expression" dxfId="481" priority="279">
      <formula>F2=""</formula>
    </cfRule>
    <cfRule type="expression" dxfId="480" priority="280">
      <formula>F2="List Price"</formula>
    </cfRule>
  </conditionalFormatting>
  <conditionalFormatting sqref="F37:F71 F73 F75:F83">
    <cfRule type="expression" dxfId="479" priority="236">
      <formula>F37="Not a valid item #"</formula>
    </cfRule>
    <cfRule type="expression" dxfId="478" priority="237">
      <formula>F37="Not in NPSLS"</formula>
    </cfRule>
    <cfRule type="expression" dxfId="477" priority="238">
      <formula>F37="Obsolete"</formula>
    </cfRule>
    <cfRule type="expression" dxfId="476" priority="239">
      <formula>F37=""</formula>
    </cfRule>
    <cfRule type="expression" dxfId="475" priority="240">
      <formula>F37="List Price"</formula>
    </cfRule>
  </conditionalFormatting>
  <conditionalFormatting sqref="F85:F86 F114">
    <cfRule type="expression" dxfId="474" priority="196">
      <formula>F85="Not a valid item #"</formula>
    </cfRule>
    <cfRule type="expression" dxfId="473" priority="197">
      <formula>F85="Not in NPSLS"</formula>
    </cfRule>
    <cfRule type="expression" dxfId="472" priority="198">
      <formula>F85="Obsolete"</formula>
    </cfRule>
    <cfRule type="expression" dxfId="471" priority="199">
      <formula>F85=""</formula>
    </cfRule>
    <cfRule type="expression" dxfId="470" priority="200">
      <formula>F85="List Price"</formula>
    </cfRule>
  </conditionalFormatting>
  <conditionalFormatting sqref="F88 F101:F112">
    <cfRule type="expression" dxfId="469" priority="161">
      <formula>F88="Not a valid item #"</formula>
    </cfRule>
    <cfRule type="expression" dxfId="468" priority="162">
      <formula>F88="Not in NPSLS"</formula>
    </cfRule>
    <cfRule type="expression" dxfId="467" priority="163">
      <formula>F88="Obsolete"</formula>
    </cfRule>
    <cfRule type="expression" dxfId="466" priority="164">
      <formula>F88=""</formula>
    </cfRule>
    <cfRule type="expression" dxfId="465" priority="165">
      <formula>F88="List Price"</formula>
    </cfRule>
  </conditionalFormatting>
  <conditionalFormatting sqref="F90:F99">
    <cfRule type="expression" dxfId="464" priority="11">
      <formula>F90="Not a valid item #"</formula>
    </cfRule>
    <cfRule type="expression" dxfId="463" priority="12">
      <formula>F90="Not in NPSLS"</formula>
    </cfRule>
    <cfRule type="expression" dxfId="462" priority="13">
      <formula>F90="Obsolete"</formula>
    </cfRule>
    <cfRule type="expression" dxfId="461" priority="14">
      <formula>F90=""</formula>
    </cfRule>
    <cfRule type="expression" dxfId="460" priority="15">
      <formula>F90="List Price"</formula>
    </cfRule>
  </conditionalFormatting>
  <conditionalFormatting sqref="F116:F125">
    <cfRule type="expression" dxfId="459" priority="1">
      <formula>F116="Not a valid item #"</formula>
    </cfRule>
    <cfRule type="expression" dxfId="458" priority="2">
      <formula>F116="Not in NPSLS"</formula>
    </cfRule>
    <cfRule type="expression" dxfId="457" priority="3">
      <formula>F116="Obsolete"</formula>
    </cfRule>
    <cfRule type="expression" dxfId="456" priority="4">
      <formula>F116=""</formula>
    </cfRule>
    <cfRule type="expression" dxfId="455" priority="5">
      <formula>F116="List Price"</formula>
    </cfRule>
  </conditionalFormatting>
  <conditionalFormatting sqref="F127:F136">
    <cfRule type="expression" dxfId="454" priority="6">
      <formula>F127="Not a valid item #"</formula>
    </cfRule>
    <cfRule type="expression" dxfId="453" priority="7">
      <formula>F127="Not in NPSLS"</formula>
    </cfRule>
    <cfRule type="expression" dxfId="452" priority="8">
      <formula>F127="Obsolete"</formula>
    </cfRule>
    <cfRule type="expression" dxfId="451" priority="9">
      <formula>F127=""</formula>
    </cfRule>
    <cfRule type="expression" dxfId="450" priority="10">
      <formula>F127="List Price"</formula>
    </cfRule>
  </conditionalFormatting>
  <conditionalFormatting sqref="F138:F139 F152:F160">
    <cfRule type="expression" dxfId="449" priority="131">
      <formula>F138="Not a valid item #"</formula>
    </cfRule>
    <cfRule type="expression" dxfId="448" priority="132">
      <formula>F138="Not in NPSLS"</formula>
    </cfRule>
    <cfRule type="expression" dxfId="447" priority="133">
      <formula>F138="Obsolete"</formula>
    </cfRule>
    <cfRule type="expression" dxfId="446" priority="134">
      <formula>F138=""</formula>
    </cfRule>
    <cfRule type="expression" dxfId="445" priority="135">
      <formula>F138="List Price"</formula>
    </cfRule>
  </conditionalFormatting>
  <conditionalFormatting sqref="F141:F150">
    <cfRule type="expression" dxfId="444" priority="96">
      <formula>F141="Not a valid item #"</formula>
    </cfRule>
    <cfRule type="expression" dxfId="443" priority="97">
      <formula>F141="Not in NPSLS"</formula>
    </cfRule>
    <cfRule type="expression" dxfId="442" priority="98">
      <formula>F141="Obsolete"</formula>
    </cfRule>
    <cfRule type="expression" dxfId="441" priority="99">
      <formula>F141=""</formula>
    </cfRule>
    <cfRule type="expression" dxfId="440" priority="100">
      <formula>F141="List Price"</formula>
    </cfRule>
  </conditionalFormatting>
  <hyperlinks>
    <hyperlink ref="A1" location="'Table of Contents'!A1" display="Return Home" xr:uid="{41C2C636-F6E8-455B-B960-8F5FF74CA85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369F-8EB7-4CD7-8282-1AA4CD99A1BF}">
  <sheetPr codeName="Sheet7"/>
  <dimension ref="A1:Q488"/>
  <sheetViews>
    <sheetView showGridLines="0" zoomScale="80" zoomScaleNormal="80" workbookViewId="0"/>
  </sheetViews>
  <sheetFormatPr defaultColWidth="8.85546875" defaultRowHeight="15" x14ac:dyDescent="0.25"/>
  <cols>
    <col min="1" max="1" width="28.140625" customWidth="1"/>
    <col min="2" max="2" width="21.7109375" customWidth="1"/>
    <col min="3" max="3" width="12.28515625" customWidth="1"/>
    <col min="5" max="5" width="12.85546875" customWidth="1"/>
    <col min="6" max="6" width="13" customWidth="1"/>
    <col min="9" max="9" width="18" bestFit="1" customWidth="1"/>
    <col min="10" max="10" width="12.140625" customWidth="1"/>
    <col min="11" max="11" width="16.28515625" customWidth="1"/>
    <col min="12" max="12" width="12.85546875" customWidth="1"/>
    <col min="13" max="13" width="11.140625" bestFit="1" customWidth="1"/>
    <col min="19" max="19" width="9.85546875" bestFit="1" customWidth="1"/>
  </cols>
  <sheetData>
    <row r="1" spans="1:17" x14ac:dyDescent="0.25">
      <c r="A1" s="201" t="s">
        <v>3074</v>
      </c>
      <c r="K1" s="1"/>
      <c r="L1" s="1"/>
      <c r="M1" s="1"/>
      <c r="N1" s="1"/>
      <c r="O1" s="1"/>
      <c r="P1" s="1"/>
      <c r="Q1" s="1"/>
    </row>
    <row r="2" spans="1:17" ht="15.75" x14ac:dyDescent="0.25">
      <c r="A2" s="61" t="s">
        <v>583</v>
      </c>
      <c r="B2" s="61" t="s">
        <v>359</v>
      </c>
      <c r="C2" s="14"/>
      <c r="D2" s="3"/>
      <c r="E2" s="8"/>
      <c r="F2" s="98"/>
      <c r="G2" s="99"/>
      <c r="H2" s="19"/>
      <c r="I2" s="19"/>
      <c r="J2" s="20"/>
      <c r="K2" s="1"/>
      <c r="L2" s="1"/>
      <c r="M2" s="1"/>
      <c r="N2" s="1"/>
      <c r="O2" s="1"/>
      <c r="P2" s="1"/>
      <c r="Q2" s="1"/>
    </row>
    <row r="3" spans="1:17" s="1" customFormat="1" ht="15.75" x14ac:dyDescent="0.2">
      <c r="A3" s="48" t="s">
        <v>3642</v>
      </c>
      <c r="B3" s="11"/>
      <c r="C3" s="4"/>
      <c r="D3" s="4"/>
      <c r="E3" s="5"/>
      <c r="F3" s="98"/>
      <c r="G3" s="4"/>
      <c r="H3" s="19"/>
      <c r="I3" s="19"/>
      <c r="J3" s="20"/>
    </row>
    <row r="4" spans="1:17" s="1" customFormat="1" ht="12" x14ac:dyDescent="0.2">
      <c r="A4" s="25" t="s">
        <v>31</v>
      </c>
      <c r="B4" s="28" t="s">
        <v>32</v>
      </c>
      <c r="C4" s="29" t="s">
        <v>33</v>
      </c>
      <c r="D4" s="22"/>
      <c r="E4" s="22" t="s">
        <v>34</v>
      </c>
      <c r="F4" s="22"/>
      <c r="G4" s="23" t="s">
        <v>35</v>
      </c>
      <c r="H4" s="23"/>
      <c r="I4" s="42" t="s">
        <v>36</v>
      </c>
      <c r="J4" s="24" t="s">
        <v>37</v>
      </c>
    </row>
    <row r="5" spans="1:17" s="1" customFormat="1" ht="12.75" customHeight="1" x14ac:dyDescent="0.2">
      <c r="A5" s="32"/>
      <c r="B5" s="32"/>
      <c r="C5" s="33" t="s">
        <v>38</v>
      </c>
      <c r="D5" s="33" t="s">
        <v>39</v>
      </c>
      <c r="E5" s="33" t="s">
        <v>40</v>
      </c>
      <c r="F5" s="33" t="s">
        <v>41</v>
      </c>
      <c r="G5" s="33" t="s">
        <v>42</v>
      </c>
      <c r="H5" s="39" t="s">
        <v>43</v>
      </c>
      <c r="I5" s="33"/>
      <c r="J5" s="41"/>
    </row>
    <row r="6" spans="1:17" s="1" customFormat="1" ht="12.75" customHeight="1" x14ac:dyDescent="0.2">
      <c r="A6" s="26" t="s">
        <v>584</v>
      </c>
      <c r="B6" s="26" t="s">
        <v>45</v>
      </c>
      <c r="C6" s="30" t="s">
        <v>46</v>
      </c>
      <c r="D6" s="35" t="s">
        <v>264</v>
      </c>
      <c r="E6" s="67">
        <v>0.25</v>
      </c>
      <c r="F6" s="38">
        <v>8</v>
      </c>
      <c r="G6" s="38">
        <v>2</v>
      </c>
      <c r="H6" s="38">
        <v>0.9</v>
      </c>
      <c r="I6" s="38" t="s">
        <v>585</v>
      </c>
      <c r="J6" s="34">
        <f>IFERROR(_xlfn.XLOOKUP(I6,Index!$A:$A,Index!$B:$B),"")</f>
        <v>360.65</v>
      </c>
    </row>
    <row r="7" spans="1:17" s="1" customFormat="1" ht="12.75" customHeight="1" x14ac:dyDescent="0.2">
      <c r="A7" s="26"/>
      <c r="B7" s="26"/>
      <c r="C7" s="30"/>
      <c r="D7" s="35" t="s">
        <v>49</v>
      </c>
      <c r="E7" s="67">
        <v>0.25</v>
      </c>
      <c r="F7" s="38">
        <v>8</v>
      </c>
      <c r="G7" s="38">
        <v>2</v>
      </c>
      <c r="H7" s="38">
        <v>0.9</v>
      </c>
      <c r="I7" s="38" t="s">
        <v>586</v>
      </c>
      <c r="J7" s="34">
        <f>IFERROR(_xlfn.XLOOKUP(I7,Index!$A:$A,Index!$B:$B),"")</f>
        <v>379.7</v>
      </c>
    </row>
    <row r="8" spans="1:17" s="1" customFormat="1" ht="12" x14ac:dyDescent="0.2">
      <c r="A8" s="26"/>
      <c r="B8" s="26"/>
      <c r="C8" s="30"/>
      <c r="D8" s="35" t="s">
        <v>51</v>
      </c>
      <c r="E8" s="67">
        <v>0.25</v>
      </c>
      <c r="F8" s="38">
        <v>8</v>
      </c>
      <c r="G8" s="38">
        <v>2</v>
      </c>
      <c r="H8" s="38">
        <v>0.9</v>
      </c>
      <c r="I8" s="38" t="s">
        <v>587</v>
      </c>
      <c r="J8" s="34">
        <f>IFERROR(_xlfn.XLOOKUP(I8,Index!$A:$A,Index!$B:$B),"")</f>
        <v>379.7</v>
      </c>
    </row>
    <row r="9" spans="1:17" s="1" customFormat="1" ht="12" x14ac:dyDescent="0.2">
      <c r="A9" s="26"/>
      <c r="B9" s="26"/>
      <c r="C9" s="30"/>
      <c r="D9" s="35" t="s">
        <v>264</v>
      </c>
      <c r="E9" s="63">
        <v>0.375</v>
      </c>
      <c r="F9" s="91">
        <v>10</v>
      </c>
      <c r="G9" s="35">
        <v>2</v>
      </c>
      <c r="H9" s="40">
        <v>0.9</v>
      </c>
      <c r="I9" s="38" t="s">
        <v>588</v>
      </c>
      <c r="J9" s="34">
        <f>IFERROR(_xlfn.XLOOKUP(I9,Index!$A:$A,Index!$B:$B),"")</f>
        <v>360.65</v>
      </c>
    </row>
    <row r="10" spans="1:17" s="1" customFormat="1" ht="12.75" customHeight="1" x14ac:dyDescent="0.2">
      <c r="A10" s="26"/>
      <c r="B10" s="26"/>
      <c r="C10" s="30"/>
      <c r="D10" s="35" t="s">
        <v>49</v>
      </c>
      <c r="E10" s="63">
        <v>0.375</v>
      </c>
      <c r="F10" s="91">
        <v>10</v>
      </c>
      <c r="G10" s="35">
        <v>2</v>
      </c>
      <c r="H10" s="40">
        <v>0.9</v>
      </c>
      <c r="I10" s="38" t="s">
        <v>589</v>
      </c>
      <c r="J10" s="34">
        <f>IFERROR(_xlfn.XLOOKUP(I10,Index!$A:$A,Index!$B:$B),"")</f>
        <v>379.7</v>
      </c>
    </row>
    <row r="11" spans="1:17" s="1" customFormat="1" ht="12.75" customHeight="1" x14ac:dyDescent="0.2">
      <c r="A11" s="26"/>
      <c r="B11" s="26"/>
      <c r="C11" s="30"/>
      <c r="D11" s="35" t="s">
        <v>51</v>
      </c>
      <c r="E11" s="63">
        <v>0.375</v>
      </c>
      <c r="F11" s="91">
        <v>10</v>
      </c>
      <c r="G11" s="35">
        <v>2</v>
      </c>
      <c r="H11" s="40">
        <v>0.9</v>
      </c>
      <c r="I11" s="38" t="s">
        <v>590</v>
      </c>
      <c r="J11" s="34">
        <f>IFERROR(_xlfn.XLOOKUP(I11,Index!$A:$A,Index!$B:$B),"")</f>
        <v>379.7</v>
      </c>
    </row>
    <row r="12" spans="1:17" s="1" customFormat="1" ht="12.75" customHeight="1" x14ac:dyDescent="0.2">
      <c r="A12" s="26"/>
      <c r="B12" s="26"/>
      <c r="C12" s="30"/>
      <c r="D12" s="35" t="s">
        <v>264</v>
      </c>
      <c r="E12" s="63">
        <v>0.5</v>
      </c>
      <c r="F12" s="91">
        <v>15</v>
      </c>
      <c r="G12" s="35">
        <v>2</v>
      </c>
      <c r="H12" s="40">
        <v>0.9</v>
      </c>
      <c r="I12" s="38" t="s">
        <v>591</v>
      </c>
      <c r="J12" s="34">
        <f>IFERROR(_xlfn.XLOOKUP(I12,Index!$A:$A,Index!$B:$B),"")</f>
        <v>379.7</v>
      </c>
    </row>
    <row r="13" spans="1:17" s="1" customFormat="1" ht="12.75" customHeight="1" x14ac:dyDescent="0.2">
      <c r="A13" s="26"/>
      <c r="B13" s="26"/>
      <c r="C13" s="30"/>
      <c r="D13" s="35" t="s">
        <v>49</v>
      </c>
      <c r="E13" s="63">
        <v>0.5</v>
      </c>
      <c r="F13" s="91">
        <v>15</v>
      </c>
      <c r="G13" s="35">
        <v>2</v>
      </c>
      <c r="H13" s="40">
        <v>0.9</v>
      </c>
      <c r="I13" s="38" t="s">
        <v>592</v>
      </c>
      <c r="J13" s="34">
        <f>IFERROR(_xlfn.XLOOKUP(I13,Index!$A:$A,Index!$B:$B),"")</f>
        <v>398.01</v>
      </c>
    </row>
    <row r="14" spans="1:17" s="1" customFormat="1" ht="12.75" customHeight="1" x14ac:dyDescent="0.2">
      <c r="A14" s="26"/>
      <c r="B14" s="26"/>
      <c r="C14" s="30"/>
      <c r="D14" s="35" t="s">
        <v>51</v>
      </c>
      <c r="E14" s="63">
        <v>0.5</v>
      </c>
      <c r="F14" s="91">
        <v>15</v>
      </c>
      <c r="G14" s="35">
        <v>2</v>
      </c>
      <c r="H14" s="40">
        <v>0.9</v>
      </c>
      <c r="I14" s="38" t="s">
        <v>593</v>
      </c>
      <c r="J14" s="34">
        <f>IFERROR(_xlfn.XLOOKUP(I14,Index!$A:$A,Index!$B:$B),"")</f>
        <v>398.01</v>
      </c>
    </row>
    <row r="15" spans="1:17" s="1" customFormat="1" ht="12.75" customHeight="1" x14ac:dyDescent="0.2">
      <c r="A15" s="26"/>
      <c r="B15" s="26"/>
      <c r="C15" s="30"/>
      <c r="D15" s="35" t="s">
        <v>264</v>
      </c>
      <c r="E15" s="63">
        <v>0.75</v>
      </c>
      <c r="F15" s="91">
        <v>20</v>
      </c>
      <c r="G15" s="35">
        <v>3</v>
      </c>
      <c r="H15" s="40">
        <v>1.4</v>
      </c>
      <c r="I15" s="38" t="s">
        <v>594</v>
      </c>
      <c r="J15" s="34">
        <f>IFERROR(_xlfn.XLOOKUP(I15,Index!$A:$A,Index!$B:$B),"")</f>
        <v>464.34</v>
      </c>
    </row>
    <row r="16" spans="1:17" s="1" customFormat="1" ht="12.75" customHeight="1" x14ac:dyDescent="0.2">
      <c r="A16" s="26"/>
      <c r="B16" s="26"/>
      <c r="C16" s="30"/>
      <c r="D16" s="35" t="s">
        <v>49</v>
      </c>
      <c r="E16" s="63">
        <v>0.75</v>
      </c>
      <c r="F16" s="91">
        <v>20</v>
      </c>
      <c r="G16" s="35">
        <v>3</v>
      </c>
      <c r="H16" s="40">
        <v>1.4</v>
      </c>
      <c r="I16" s="38" t="s">
        <v>595</v>
      </c>
      <c r="J16" s="34">
        <f>IFERROR(_xlfn.XLOOKUP(I16,Index!$A:$A,Index!$B:$B),"")</f>
        <v>486.45</v>
      </c>
    </row>
    <row r="17" spans="1:10" s="1" customFormat="1" ht="12.75" customHeight="1" x14ac:dyDescent="0.2">
      <c r="A17" s="26"/>
      <c r="B17" s="26"/>
      <c r="C17" s="30"/>
      <c r="D17" s="35" t="s">
        <v>51</v>
      </c>
      <c r="E17" s="63">
        <v>0.75</v>
      </c>
      <c r="F17" s="91">
        <v>20</v>
      </c>
      <c r="G17" s="35">
        <v>3</v>
      </c>
      <c r="H17" s="40">
        <v>1.4</v>
      </c>
      <c r="I17" s="38" t="s">
        <v>596</v>
      </c>
      <c r="J17" s="34">
        <f>IFERROR(_xlfn.XLOOKUP(I17,Index!$A:$A,Index!$B:$B),"")</f>
        <v>486.45</v>
      </c>
    </row>
    <row r="18" spans="1:10" s="1" customFormat="1" ht="12.75" customHeight="1" x14ac:dyDescent="0.2">
      <c r="A18" s="26"/>
      <c r="B18" s="26"/>
      <c r="C18" s="30"/>
      <c r="D18" s="35" t="s">
        <v>264</v>
      </c>
      <c r="E18" s="36">
        <v>1</v>
      </c>
      <c r="F18" s="91">
        <v>25</v>
      </c>
      <c r="G18" s="35">
        <v>5</v>
      </c>
      <c r="H18" s="40">
        <v>2.2999999999999998</v>
      </c>
      <c r="I18" s="38" t="s">
        <v>597</v>
      </c>
      <c r="J18" s="34">
        <f>IFERROR(_xlfn.XLOOKUP(I18,Index!$A:$A,Index!$B:$B),"")</f>
        <v>686.23</v>
      </c>
    </row>
    <row r="19" spans="1:10" s="1" customFormat="1" ht="12.75" customHeight="1" x14ac:dyDescent="0.2">
      <c r="A19" s="26"/>
      <c r="B19" s="26"/>
      <c r="C19" s="30"/>
      <c r="D19" s="35" t="s">
        <v>49</v>
      </c>
      <c r="E19" s="36">
        <v>1</v>
      </c>
      <c r="F19" s="91">
        <v>25</v>
      </c>
      <c r="G19" s="35">
        <v>5</v>
      </c>
      <c r="H19" s="40">
        <v>2.2999999999999998</v>
      </c>
      <c r="I19" s="38" t="s">
        <v>598</v>
      </c>
      <c r="J19" s="34">
        <f>IFERROR(_xlfn.XLOOKUP(I19,Index!$A:$A,Index!$B:$B),"")</f>
        <v>720.53</v>
      </c>
    </row>
    <row r="20" spans="1:10" s="1" customFormat="1" ht="12.75" customHeight="1" x14ac:dyDescent="0.2">
      <c r="A20" s="26"/>
      <c r="B20" s="26"/>
      <c r="C20" s="30"/>
      <c r="D20" s="35" t="s">
        <v>51</v>
      </c>
      <c r="E20" s="36">
        <v>1</v>
      </c>
      <c r="F20" s="91">
        <v>25</v>
      </c>
      <c r="G20" s="35">
        <v>5</v>
      </c>
      <c r="H20" s="40">
        <v>2.2999999999999998</v>
      </c>
      <c r="I20" s="38" t="s">
        <v>599</v>
      </c>
      <c r="J20" s="34">
        <f>IFERROR(_xlfn.XLOOKUP(I20,Index!$A:$A,Index!$B:$B),"")</f>
        <v>720.53</v>
      </c>
    </row>
    <row r="21" spans="1:10" s="1" customFormat="1" ht="12.75" customHeight="1" x14ac:dyDescent="0.2">
      <c r="A21" s="26"/>
      <c r="B21" s="26"/>
      <c r="C21" s="30"/>
      <c r="D21" s="35" t="s">
        <v>264</v>
      </c>
      <c r="E21" s="63">
        <v>1.25</v>
      </c>
      <c r="F21" s="91">
        <v>32</v>
      </c>
      <c r="G21" s="35">
        <v>7</v>
      </c>
      <c r="H21" s="40">
        <v>3.2</v>
      </c>
      <c r="I21" s="38" t="s">
        <v>600</v>
      </c>
      <c r="J21" s="34">
        <f>IFERROR(_xlfn.XLOOKUP(I21,Index!$A:$A,Index!$B:$B),"")</f>
        <v>828.78</v>
      </c>
    </row>
    <row r="22" spans="1:10" s="1" customFormat="1" ht="12.75" customHeight="1" x14ac:dyDescent="0.2">
      <c r="A22" s="26"/>
      <c r="B22" s="26"/>
      <c r="C22" s="30"/>
      <c r="D22" s="35" t="s">
        <v>49</v>
      </c>
      <c r="E22" s="63">
        <v>1.25</v>
      </c>
      <c r="F22" s="91">
        <v>32</v>
      </c>
      <c r="G22" s="35">
        <v>7</v>
      </c>
      <c r="H22" s="40">
        <v>3.2</v>
      </c>
      <c r="I22" s="38" t="s">
        <v>601</v>
      </c>
      <c r="J22" s="34">
        <f>IFERROR(_xlfn.XLOOKUP(I22,Index!$A:$A,Index!$B:$B),"")</f>
        <v>871.5</v>
      </c>
    </row>
    <row r="23" spans="1:10" s="1" customFormat="1" ht="12.75" customHeight="1" x14ac:dyDescent="0.2">
      <c r="A23" s="26"/>
      <c r="B23" s="26"/>
      <c r="C23" s="30"/>
      <c r="D23" s="35" t="s">
        <v>51</v>
      </c>
      <c r="E23" s="63">
        <v>1.25</v>
      </c>
      <c r="F23" s="91">
        <v>32</v>
      </c>
      <c r="G23" s="35">
        <v>7</v>
      </c>
      <c r="H23" s="40">
        <v>3.2</v>
      </c>
      <c r="I23" s="38" t="s">
        <v>3076</v>
      </c>
      <c r="J23" s="34">
        <f>J22</f>
        <v>871.5</v>
      </c>
    </row>
    <row r="24" spans="1:10" s="1" customFormat="1" ht="12.75" customHeight="1" x14ac:dyDescent="0.2">
      <c r="A24" s="26"/>
      <c r="B24" s="26"/>
      <c r="C24" s="30"/>
      <c r="D24" s="35" t="s">
        <v>264</v>
      </c>
      <c r="E24" s="63">
        <v>1.5</v>
      </c>
      <c r="F24" s="91">
        <v>40</v>
      </c>
      <c r="G24" s="35">
        <v>10</v>
      </c>
      <c r="H24" s="40">
        <v>4.5</v>
      </c>
      <c r="I24" s="38" t="s">
        <v>3229</v>
      </c>
      <c r="J24" s="34">
        <f>IFERROR(_xlfn.XLOOKUP(I24,Index!$A:$A,Index!$B:$B),"")</f>
        <v>1197.08</v>
      </c>
    </row>
    <row r="25" spans="1:10" s="1" customFormat="1" ht="12.75" customHeight="1" x14ac:dyDescent="0.2">
      <c r="A25" s="26"/>
      <c r="B25" s="26"/>
      <c r="C25" s="30"/>
      <c r="D25" s="35" t="s">
        <v>49</v>
      </c>
      <c r="E25" s="63">
        <v>1.5</v>
      </c>
      <c r="F25" s="91">
        <v>40</v>
      </c>
      <c r="G25" s="35">
        <v>10</v>
      </c>
      <c r="H25" s="40">
        <v>4.5</v>
      </c>
      <c r="I25" s="38" t="s">
        <v>602</v>
      </c>
      <c r="J25" s="34">
        <f>IFERROR(_xlfn.XLOOKUP(I25,Index!$A:$A,Index!$B:$B),"")</f>
        <v>1256.55</v>
      </c>
    </row>
    <row r="26" spans="1:10" s="1" customFormat="1" ht="12.75" customHeight="1" x14ac:dyDescent="0.2">
      <c r="A26" s="26"/>
      <c r="B26" s="26"/>
      <c r="C26" s="26"/>
      <c r="D26" s="35" t="s">
        <v>51</v>
      </c>
      <c r="E26" s="63">
        <v>1.5</v>
      </c>
      <c r="F26" s="91">
        <v>40</v>
      </c>
      <c r="G26" s="35">
        <v>10</v>
      </c>
      <c r="H26" s="40">
        <v>4.5</v>
      </c>
      <c r="I26" s="38" t="s">
        <v>603</v>
      </c>
      <c r="J26" s="34">
        <f>IFERROR(_xlfn.XLOOKUP(I26,Index!$A:$A,Index!$B:$B),"")</f>
        <v>1256.55</v>
      </c>
    </row>
    <row r="27" spans="1:10" s="1" customFormat="1" ht="12.75" customHeight="1" x14ac:dyDescent="0.2">
      <c r="A27" s="26"/>
      <c r="B27" s="26"/>
      <c r="C27" s="26"/>
      <c r="D27" s="35" t="s">
        <v>264</v>
      </c>
      <c r="E27" s="36">
        <v>2</v>
      </c>
      <c r="F27" s="91">
        <v>50</v>
      </c>
      <c r="G27" s="35">
        <v>15</v>
      </c>
      <c r="H27" s="40">
        <v>6.8</v>
      </c>
      <c r="I27" s="38" t="s">
        <v>3076</v>
      </c>
      <c r="J27" s="34">
        <f>J28*0.95</f>
        <v>1773.2034999999998</v>
      </c>
    </row>
    <row r="28" spans="1:10" s="1" customFormat="1" ht="12.75" customHeight="1" x14ac:dyDescent="0.2">
      <c r="A28" s="26"/>
      <c r="B28" s="26"/>
      <c r="C28" s="26"/>
      <c r="D28" s="35" t="s">
        <v>49</v>
      </c>
      <c r="E28" s="36">
        <v>2</v>
      </c>
      <c r="F28" s="91">
        <v>50</v>
      </c>
      <c r="G28" s="35">
        <v>15</v>
      </c>
      <c r="H28" s="40">
        <v>6.8</v>
      </c>
      <c r="I28" s="38" t="s">
        <v>604</v>
      </c>
      <c r="J28" s="34">
        <f>IFERROR(_xlfn.XLOOKUP(I28,Index!$A:$A,Index!$B:$B),"")</f>
        <v>1866.53</v>
      </c>
    </row>
    <row r="29" spans="1:10" s="1" customFormat="1" ht="12.75" customHeight="1" x14ac:dyDescent="0.2">
      <c r="A29" s="27"/>
      <c r="B29" s="27"/>
      <c r="C29" s="27"/>
      <c r="D29" s="35" t="s">
        <v>51</v>
      </c>
      <c r="E29" s="36">
        <v>2</v>
      </c>
      <c r="F29" s="91">
        <v>50</v>
      </c>
      <c r="G29" s="35">
        <v>15</v>
      </c>
      <c r="H29" s="40">
        <v>6.8</v>
      </c>
      <c r="I29" s="38" t="s">
        <v>605</v>
      </c>
      <c r="J29" s="34">
        <f>IFERROR(_xlfn.XLOOKUP(I29,Index!$A:$A,Index!$B:$B),"")</f>
        <v>1866.53</v>
      </c>
    </row>
    <row r="30" spans="1:10" s="1" customFormat="1" ht="12.75" customHeight="1" x14ac:dyDescent="0.2">
      <c r="A30" s="12"/>
      <c r="B30" s="12"/>
      <c r="C30" s="4"/>
      <c r="D30" s="4"/>
      <c r="E30" s="5"/>
      <c r="F30" s="100"/>
      <c r="G30" s="4"/>
      <c r="H30" s="19"/>
      <c r="I30" s="19"/>
      <c r="J30" s="20"/>
    </row>
    <row r="31" spans="1:10" s="1" customFormat="1" ht="12.75" customHeight="1" x14ac:dyDescent="0.2">
      <c r="A31" s="12"/>
      <c r="B31" s="12"/>
      <c r="C31" s="4"/>
      <c r="D31" s="4"/>
      <c r="E31" s="5"/>
      <c r="F31" s="101"/>
      <c r="G31" s="4"/>
      <c r="H31" s="19"/>
      <c r="I31" s="19"/>
      <c r="J31" s="20"/>
    </row>
    <row r="32" spans="1:10" s="1" customFormat="1" ht="12.75" customHeight="1" x14ac:dyDescent="0.2">
      <c r="A32" s="68" t="s">
        <v>606</v>
      </c>
      <c r="B32" s="68" t="s">
        <v>359</v>
      </c>
      <c r="C32" s="69"/>
      <c r="D32" s="70"/>
      <c r="E32" s="71"/>
      <c r="F32" s="102"/>
      <c r="G32" s="103"/>
      <c r="H32" s="74"/>
      <c r="I32" s="74"/>
      <c r="J32" s="75"/>
    </row>
    <row r="33" spans="1:17" s="76" customFormat="1" ht="15.75" x14ac:dyDescent="0.2">
      <c r="A33" s="48" t="s">
        <v>607</v>
      </c>
      <c r="B33" s="11"/>
      <c r="C33" s="4"/>
      <c r="D33" s="4"/>
      <c r="E33" s="5"/>
      <c r="F33" s="98"/>
      <c r="G33" s="4"/>
      <c r="H33" s="19"/>
      <c r="I33" s="19"/>
      <c r="J33" s="20"/>
      <c r="K33" s="1"/>
      <c r="L33" s="1"/>
      <c r="M33" s="1"/>
      <c r="N33" s="1"/>
      <c r="O33" s="1"/>
      <c r="P33" s="1"/>
      <c r="Q33" s="1"/>
    </row>
    <row r="34" spans="1:17" s="1" customFormat="1" ht="12" x14ac:dyDescent="0.2">
      <c r="A34" s="25" t="s">
        <v>31</v>
      </c>
      <c r="B34" s="28" t="s">
        <v>32</v>
      </c>
      <c r="C34" s="276" t="s">
        <v>33</v>
      </c>
      <c r="D34" s="276"/>
      <c r="E34" s="278" t="s">
        <v>34</v>
      </c>
      <c r="F34" s="278"/>
      <c r="G34" s="278" t="s">
        <v>35</v>
      </c>
      <c r="H34" s="278"/>
      <c r="I34" s="42" t="s">
        <v>36</v>
      </c>
      <c r="J34" s="43" t="s">
        <v>37</v>
      </c>
    </row>
    <row r="35" spans="1:17" s="1" customFormat="1" ht="12.75" customHeight="1" x14ac:dyDescent="0.2">
      <c r="A35" s="32"/>
      <c r="B35" s="32"/>
      <c r="C35" s="33" t="s">
        <v>38</v>
      </c>
      <c r="D35" s="33" t="s">
        <v>39</v>
      </c>
      <c r="E35" s="33" t="s">
        <v>40</v>
      </c>
      <c r="F35" s="33" t="s">
        <v>41</v>
      </c>
      <c r="G35" s="33" t="s">
        <v>42</v>
      </c>
      <c r="H35" s="33" t="s">
        <v>43</v>
      </c>
      <c r="I35" s="33"/>
      <c r="J35" s="44"/>
    </row>
    <row r="36" spans="1:17" s="1" customFormat="1" ht="12.75" customHeight="1" x14ac:dyDescent="0.2">
      <c r="A36" s="26" t="s">
        <v>608</v>
      </c>
      <c r="B36" s="26" t="s">
        <v>45</v>
      </c>
      <c r="C36" s="30" t="s">
        <v>46</v>
      </c>
      <c r="D36" s="35" t="s">
        <v>264</v>
      </c>
      <c r="E36" s="67">
        <v>0.25</v>
      </c>
      <c r="F36" s="38">
        <v>8</v>
      </c>
      <c r="G36" s="38">
        <v>2</v>
      </c>
      <c r="H36" s="38">
        <v>0.9</v>
      </c>
      <c r="I36" s="38" t="s">
        <v>609</v>
      </c>
      <c r="J36" s="34">
        <f>IFERROR(_xlfn.XLOOKUP(I36,Index!$A:$A,Index!$B:$B),"")</f>
        <v>317.19</v>
      </c>
    </row>
    <row r="37" spans="1:17" s="1" customFormat="1" ht="12.75" customHeight="1" x14ac:dyDescent="0.2">
      <c r="A37" s="26"/>
      <c r="B37" s="26"/>
      <c r="C37" s="30"/>
      <c r="D37" s="35" t="s">
        <v>264</v>
      </c>
      <c r="E37" s="63">
        <v>0.375</v>
      </c>
      <c r="F37" s="104">
        <v>10</v>
      </c>
      <c r="G37" s="35">
        <v>2</v>
      </c>
      <c r="H37" s="40">
        <v>0.9</v>
      </c>
      <c r="I37" s="38" t="s">
        <v>610</v>
      </c>
      <c r="J37" s="34">
        <f>IFERROR(_xlfn.XLOOKUP(I37,Index!$A:$A,Index!$B:$B),"")</f>
        <v>338.46</v>
      </c>
    </row>
    <row r="38" spans="1:17" s="55" customFormat="1" ht="14.25" x14ac:dyDescent="0.2">
      <c r="A38" s="26"/>
      <c r="B38" s="26"/>
      <c r="C38" s="30"/>
      <c r="D38" s="35" t="s">
        <v>264</v>
      </c>
      <c r="E38" s="63">
        <v>0.5</v>
      </c>
      <c r="F38" s="104">
        <v>15</v>
      </c>
      <c r="G38" s="35">
        <v>2</v>
      </c>
      <c r="H38" s="40">
        <v>0.9</v>
      </c>
      <c r="I38" s="38" t="s">
        <v>611</v>
      </c>
      <c r="J38" s="34">
        <f>IFERROR(_xlfn.XLOOKUP(I38,Index!$A:$A,Index!$B:$B),"")</f>
        <v>355.68</v>
      </c>
      <c r="K38" s="1"/>
      <c r="L38" s="1"/>
      <c r="M38" s="1"/>
      <c r="N38" s="1"/>
      <c r="O38" s="1"/>
      <c r="P38" s="1"/>
      <c r="Q38" s="1"/>
    </row>
    <row r="39" spans="1:17" s="55" customFormat="1" ht="14.25" x14ac:dyDescent="0.2">
      <c r="A39" s="26"/>
      <c r="B39" s="26"/>
      <c r="C39" s="30"/>
      <c r="D39" s="35" t="s">
        <v>264</v>
      </c>
      <c r="E39" s="63">
        <v>0.75</v>
      </c>
      <c r="F39" s="104">
        <v>20</v>
      </c>
      <c r="G39" s="35">
        <v>3</v>
      </c>
      <c r="H39" s="40">
        <v>1.4</v>
      </c>
      <c r="I39" s="38" t="s">
        <v>612</v>
      </c>
      <c r="J39" s="34">
        <f>IFERROR(_xlfn.XLOOKUP(I39,Index!$A:$A,Index!$B:$B),"")</f>
        <v>434.04</v>
      </c>
      <c r="K39" s="1"/>
      <c r="L39" s="1"/>
      <c r="M39" s="1"/>
      <c r="N39" s="1"/>
      <c r="O39" s="1"/>
      <c r="P39" s="1"/>
      <c r="Q39" s="1"/>
    </row>
    <row r="40" spans="1:17" s="1" customFormat="1" ht="12.75" customHeight="1" x14ac:dyDescent="0.2">
      <c r="A40" s="26"/>
      <c r="B40" s="26"/>
      <c r="C40" s="30"/>
      <c r="D40" s="35" t="s">
        <v>264</v>
      </c>
      <c r="E40" s="63">
        <v>1</v>
      </c>
      <c r="F40" s="104">
        <v>25</v>
      </c>
      <c r="G40" s="35">
        <v>5</v>
      </c>
      <c r="H40" s="40">
        <v>2.2999999999999998</v>
      </c>
      <c r="I40" s="38" t="s">
        <v>613</v>
      </c>
      <c r="J40" s="34">
        <f>IFERROR(_xlfn.XLOOKUP(I40,Index!$A:$A,Index!$B:$B),"")</f>
        <v>643.23</v>
      </c>
    </row>
    <row r="41" spans="1:17" s="1" customFormat="1" ht="12.75" customHeight="1" x14ac:dyDescent="0.2">
      <c r="A41" s="26"/>
      <c r="B41" s="26"/>
      <c r="C41" s="30"/>
      <c r="D41" s="35" t="s">
        <v>264</v>
      </c>
      <c r="E41" s="63">
        <v>1.25</v>
      </c>
      <c r="F41" s="104">
        <v>32</v>
      </c>
      <c r="G41" s="35">
        <v>7</v>
      </c>
      <c r="H41" s="40">
        <v>3.2</v>
      </c>
      <c r="I41" s="38" t="s">
        <v>614</v>
      </c>
      <c r="J41" s="34">
        <f>IFERROR(_xlfn.XLOOKUP(I41,Index!$A:$A,Index!$B:$B),"")</f>
        <v>777.2</v>
      </c>
    </row>
    <row r="42" spans="1:17" s="1" customFormat="1" ht="12.75" customHeight="1" x14ac:dyDescent="0.2">
      <c r="A42" s="26"/>
      <c r="B42" s="26"/>
      <c r="C42" s="30"/>
      <c r="D42" s="35" t="s">
        <v>264</v>
      </c>
      <c r="E42" s="63">
        <v>1.5</v>
      </c>
      <c r="F42" s="104">
        <v>40</v>
      </c>
      <c r="G42" s="35">
        <v>10</v>
      </c>
      <c r="H42" s="40">
        <v>4.5</v>
      </c>
      <c r="I42" s="38" t="s">
        <v>615</v>
      </c>
      <c r="J42" s="34">
        <f>IFERROR(_xlfn.XLOOKUP(I42,Index!$A:$A,Index!$B:$B),"")</f>
        <v>1121.8900000000001</v>
      </c>
    </row>
    <row r="43" spans="1:17" s="1" customFormat="1" ht="12.75" customHeight="1" x14ac:dyDescent="0.2">
      <c r="A43" s="27"/>
      <c r="B43" s="27"/>
      <c r="C43" s="31"/>
      <c r="D43" s="35" t="s">
        <v>264</v>
      </c>
      <c r="E43" s="63">
        <v>2</v>
      </c>
      <c r="F43" s="104">
        <v>50</v>
      </c>
      <c r="G43" s="35">
        <v>15</v>
      </c>
      <c r="H43" s="40">
        <v>6.8</v>
      </c>
      <c r="I43" s="38" t="s">
        <v>616</v>
      </c>
      <c r="J43" s="34">
        <f>IFERROR(_xlfn.XLOOKUP(I43,Index!$A:$A,Index!$B:$B),"")</f>
        <v>1664.07</v>
      </c>
    </row>
    <row r="44" spans="1:17" s="1" customFormat="1" ht="12.75" customHeight="1" x14ac:dyDescent="0.2">
      <c r="A44" s="12"/>
      <c r="B44" s="12"/>
      <c r="C44" s="4"/>
      <c r="D44" s="4"/>
      <c r="E44" s="5"/>
      <c r="F44" s="101"/>
      <c r="G44" s="4"/>
      <c r="H44" s="19"/>
      <c r="I44" s="19"/>
      <c r="J44" s="20"/>
    </row>
    <row r="45" spans="1:17" s="1" customFormat="1" ht="12.75" customHeight="1" x14ac:dyDescent="0.2">
      <c r="A45" s="12"/>
      <c r="B45" s="12"/>
      <c r="C45" s="4"/>
      <c r="D45" s="4"/>
      <c r="E45" s="5"/>
      <c r="F45" s="101"/>
      <c r="G45" s="4"/>
      <c r="H45" s="19"/>
      <c r="I45" s="19"/>
      <c r="J45" s="20"/>
    </row>
    <row r="46" spans="1:17" s="1" customFormat="1" ht="12.75" customHeight="1" x14ac:dyDescent="0.25">
      <c r="A46"/>
      <c r="B46"/>
      <c r="C46"/>
      <c r="D46"/>
      <c r="E46"/>
      <c r="F46"/>
      <c r="G46"/>
      <c r="H46"/>
      <c r="I46"/>
      <c r="J46"/>
    </row>
    <row r="47" spans="1:17" ht="15.75" x14ac:dyDescent="0.25">
      <c r="A47" s="61" t="s">
        <v>617</v>
      </c>
      <c r="B47" s="61" t="s">
        <v>359</v>
      </c>
      <c r="C47" s="14"/>
      <c r="D47" s="3"/>
      <c r="E47" s="8"/>
      <c r="F47" s="98"/>
      <c r="G47" s="99"/>
      <c r="H47" s="19"/>
      <c r="I47" s="19"/>
      <c r="J47" s="20"/>
      <c r="K47" s="1"/>
      <c r="L47" s="1"/>
      <c r="M47" s="1"/>
      <c r="N47" s="1"/>
      <c r="O47" s="1"/>
      <c r="P47" s="1"/>
      <c r="Q47" s="1"/>
    </row>
    <row r="48" spans="1:17" s="1" customFormat="1" ht="15.75" x14ac:dyDescent="0.2">
      <c r="A48" s="48" t="s">
        <v>618</v>
      </c>
      <c r="B48" s="11"/>
      <c r="C48" s="4"/>
      <c r="D48" s="4"/>
      <c r="E48" s="5"/>
      <c r="F48" s="98"/>
      <c r="G48" s="4"/>
      <c r="H48" s="19"/>
      <c r="I48" s="19"/>
      <c r="J48" s="20"/>
    </row>
    <row r="49" spans="1:10" s="1" customFormat="1" ht="12" x14ac:dyDescent="0.2">
      <c r="A49" s="25" t="s">
        <v>31</v>
      </c>
      <c r="B49" s="28" t="s">
        <v>32</v>
      </c>
      <c r="C49" s="29" t="s">
        <v>33</v>
      </c>
      <c r="D49" s="22"/>
      <c r="E49" s="22" t="s">
        <v>34</v>
      </c>
      <c r="F49" s="22"/>
      <c r="G49" s="23" t="s">
        <v>35</v>
      </c>
      <c r="H49" s="23"/>
      <c r="I49" s="42" t="s">
        <v>36</v>
      </c>
      <c r="J49" s="24" t="s">
        <v>37</v>
      </c>
    </row>
    <row r="50" spans="1:10" s="1" customFormat="1" ht="12.75" customHeight="1" x14ac:dyDescent="0.2">
      <c r="A50" s="32"/>
      <c r="B50" s="32"/>
      <c r="C50" s="33" t="s">
        <v>38</v>
      </c>
      <c r="D50" s="33" t="s">
        <v>39</v>
      </c>
      <c r="E50" s="33" t="s">
        <v>40</v>
      </c>
      <c r="F50" s="33" t="s">
        <v>41</v>
      </c>
      <c r="G50" s="33" t="s">
        <v>42</v>
      </c>
      <c r="H50" s="39" t="s">
        <v>43</v>
      </c>
      <c r="I50" s="33"/>
      <c r="J50" s="41"/>
    </row>
    <row r="51" spans="1:10" s="1" customFormat="1" ht="12.75" customHeight="1" x14ac:dyDescent="0.2">
      <c r="A51" s="26" t="s">
        <v>619</v>
      </c>
      <c r="B51" s="26" t="s">
        <v>398</v>
      </c>
      <c r="C51" s="30" t="s">
        <v>46</v>
      </c>
      <c r="D51" s="35" t="s">
        <v>264</v>
      </c>
      <c r="E51" s="67">
        <v>0.25</v>
      </c>
      <c r="F51" s="38">
        <v>8</v>
      </c>
      <c r="G51" s="38">
        <v>2</v>
      </c>
      <c r="H51" s="38">
        <v>0.9</v>
      </c>
      <c r="I51" s="38" t="s">
        <v>620</v>
      </c>
      <c r="J51" s="34">
        <f>IFERROR(_xlfn.XLOOKUP(I51,Index!$A:$A,Index!$B:$B),"")</f>
        <v>360.65</v>
      </c>
    </row>
    <row r="52" spans="1:10" s="1" customFormat="1" ht="12.75" customHeight="1" x14ac:dyDescent="0.2">
      <c r="A52" s="26"/>
      <c r="B52" s="26"/>
      <c r="C52" s="30"/>
      <c r="D52" s="35" t="s">
        <v>49</v>
      </c>
      <c r="E52" s="67">
        <v>0.25</v>
      </c>
      <c r="F52" s="38">
        <v>8</v>
      </c>
      <c r="G52" s="38">
        <v>2</v>
      </c>
      <c r="H52" s="38">
        <v>0.9</v>
      </c>
      <c r="I52" s="38" t="s">
        <v>621</v>
      </c>
      <c r="J52" s="34">
        <f>IFERROR(_xlfn.XLOOKUP(I52,Index!$A:$A,Index!$B:$B),"")</f>
        <v>379.7</v>
      </c>
    </row>
    <row r="53" spans="1:10" s="1" customFormat="1" ht="12" x14ac:dyDescent="0.2">
      <c r="A53" s="26"/>
      <c r="B53" s="26"/>
      <c r="C53" s="30"/>
      <c r="D53" s="35" t="s">
        <v>51</v>
      </c>
      <c r="E53" s="67">
        <v>0.25</v>
      </c>
      <c r="F53" s="38">
        <v>8</v>
      </c>
      <c r="G53" s="38">
        <v>2</v>
      </c>
      <c r="H53" s="38">
        <v>0.9</v>
      </c>
      <c r="I53" s="38" t="s">
        <v>622</v>
      </c>
      <c r="J53" s="34">
        <f>IFERROR(_xlfn.XLOOKUP(I53,Index!$A:$A,Index!$B:$B),"")</f>
        <v>379.7</v>
      </c>
    </row>
    <row r="54" spans="1:10" s="1" customFormat="1" ht="12" x14ac:dyDescent="0.2">
      <c r="A54" s="26"/>
      <c r="B54" s="26"/>
      <c r="C54" s="30"/>
      <c r="D54" s="35" t="s">
        <v>264</v>
      </c>
      <c r="E54" s="63">
        <v>0.375</v>
      </c>
      <c r="F54" s="91">
        <v>10</v>
      </c>
      <c r="G54" s="35">
        <v>2</v>
      </c>
      <c r="H54" s="40">
        <v>0.9</v>
      </c>
      <c r="I54" s="38" t="s">
        <v>623</v>
      </c>
      <c r="J54" s="34">
        <f>IFERROR(_xlfn.XLOOKUP(I54,Index!$A:$A,Index!$B:$B),"")</f>
        <v>360.65</v>
      </c>
    </row>
    <row r="55" spans="1:10" s="1" customFormat="1" ht="12.75" customHeight="1" x14ac:dyDescent="0.2">
      <c r="A55" s="26"/>
      <c r="B55" s="26"/>
      <c r="C55" s="30"/>
      <c r="D55" s="35" t="s">
        <v>49</v>
      </c>
      <c r="E55" s="63">
        <v>0.375</v>
      </c>
      <c r="F55" s="91">
        <v>10</v>
      </c>
      <c r="G55" s="35">
        <v>2</v>
      </c>
      <c r="H55" s="40">
        <v>0.9</v>
      </c>
      <c r="I55" s="38" t="s">
        <v>624</v>
      </c>
      <c r="J55" s="34">
        <f>IFERROR(_xlfn.XLOOKUP(I55,Index!$A:$A,Index!$B:$B),"")</f>
        <v>379.7</v>
      </c>
    </row>
    <row r="56" spans="1:10" s="1" customFormat="1" ht="12.75" customHeight="1" x14ac:dyDescent="0.2">
      <c r="A56" s="26"/>
      <c r="B56" s="26"/>
      <c r="C56" s="30"/>
      <c r="D56" s="35" t="s">
        <v>51</v>
      </c>
      <c r="E56" s="63">
        <v>0.375</v>
      </c>
      <c r="F56" s="91">
        <v>10</v>
      </c>
      <c r="G56" s="35">
        <v>2</v>
      </c>
      <c r="H56" s="40">
        <v>0.9</v>
      </c>
      <c r="I56" s="38" t="s">
        <v>625</v>
      </c>
      <c r="J56" s="34">
        <f>IFERROR(_xlfn.XLOOKUP(I56,Index!$A:$A,Index!$B:$B),"")</f>
        <v>379.7</v>
      </c>
    </row>
    <row r="57" spans="1:10" s="1" customFormat="1" ht="12.75" customHeight="1" x14ac:dyDescent="0.2">
      <c r="A57" s="26"/>
      <c r="B57" s="26"/>
      <c r="C57" s="30"/>
      <c r="D57" s="35" t="s">
        <v>264</v>
      </c>
      <c r="E57" s="63">
        <v>0.5</v>
      </c>
      <c r="F57" s="91">
        <v>15</v>
      </c>
      <c r="G57" s="35">
        <v>2</v>
      </c>
      <c r="H57" s="40">
        <v>0.9</v>
      </c>
      <c r="I57" s="38" t="s">
        <v>626</v>
      </c>
      <c r="J57" s="34">
        <f>IFERROR(_xlfn.XLOOKUP(I57,Index!$A:$A,Index!$B:$B),"")</f>
        <v>379.7</v>
      </c>
    </row>
    <row r="58" spans="1:10" s="1" customFormat="1" ht="12.75" customHeight="1" x14ac:dyDescent="0.2">
      <c r="A58" s="26"/>
      <c r="B58" s="26"/>
      <c r="C58" s="30"/>
      <c r="D58" s="35" t="s">
        <v>49</v>
      </c>
      <c r="E58" s="63">
        <v>0.5</v>
      </c>
      <c r="F58" s="91">
        <v>15</v>
      </c>
      <c r="G58" s="35">
        <v>2</v>
      </c>
      <c r="H58" s="40">
        <v>0.9</v>
      </c>
      <c r="I58" s="38" t="s">
        <v>627</v>
      </c>
      <c r="J58" s="34">
        <f>IFERROR(_xlfn.XLOOKUP(I58,Index!$A:$A,Index!$B:$B),"")</f>
        <v>398.01</v>
      </c>
    </row>
    <row r="59" spans="1:10" s="1" customFormat="1" ht="12.75" customHeight="1" x14ac:dyDescent="0.2">
      <c r="A59" s="26"/>
      <c r="B59" s="26"/>
      <c r="C59" s="30"/>
      <c r="D59" s="35" t="s">
        <v>51</v>
      </c>
      <c r="E59" s="63">
        <v>0.5</v>
      </c>
      <c r="F59" s="91">
        <v>15</v>
      </c>
      <c r="G59" s="35">
        <v>2</v>
      </c>
      <c r="H59" s="40">
        <v>0.9</v>
      </c>
      <c r="I59" s="38" t="s">
        <v>628</v>
      </c>
      <c r="J59" s="34">
        <f>IFERROR(_xlfn.XLOOKUP(I59,Index!$A:$A,Index!$B:$B),"")</f>
        <v>398.01</v>
      </c>
    </row>
    <row r="60" spans="1:10" s="1" customFormat="1" ht="12.75" customHeight="1" x14ac:dyDescent="0.2">
      <c r="A60" s="26"/>
      <c r="B60" s="26"/>
      <c r="C60" s="30"/>
      <c r="D60" s="35" t="s">
        <v>264</v>
      </c>
      <c r="E60" s="63">
        <v>0.75</v>
      </c>
      <c r="F60" s="91">
        <v>20</v>
      </c>
      <c r="G60" s="35">
        <v>3</v>
      </c>
      <c r="H60" s="40">
        <v>1.4</v>
      </c>
      <c r="I60" s="38" t="s">
        <v>629</v>
      </c>
      <c r="J60" s="34">
        <f>IFERROR(_xlfn.XLOOKUP(I60,Index!$A:$A,Index!$B:$B),"")</f>
        <v>464.34</v>
      </c>
    </row>
    <row r="61" spans="1:10" s="1" customFormat="1" ht="12.75" customHeight="1" x14ac:dyDescent="0.2">
      <c r="A61" s="26"/>
      <c r="B61" s="26"/>
      <c r="C61" s="30"/>
      <c r="D61" s="35" t="s">
        <v>49</v>
      </c>
      <c r="E61" s="63">
        <v>0.75</v>
      </c>
      <c r="F61" s="91">
        <v>20</v>
      </c>
      <c r="G61" s="35">
        <v>3</v>
      </c>
      <c r="H61" s="40">
        <v>1.4</v>
      </c>
      <c r="I61" s="38" t="s">
        <v>630</v>
      </c>
      <c r="J61" s="34">
        <f>IFERROR(_xlfn.XLOOKUP(I61,Index!$A:$A,Index!$B:$B),"")</f>
        <v>486.45</v>
      </c>
    </row>
    <row r="62" spans="1:10" s="1" customFormat="1" ht="12.75" customHeight="1" x14ac:dyDescent="0.2">
      <c r="A62" s="26"/>
      <c r="B62" s="26"/>
      <c r="C62" s="30"/>
      <c r="D62" s="35" t="s">
        <v>51</v>
      </c>
      <c r="E62" s="63">
        <v>0.75</v>
      </c>
      <c r="F62" s="91">
        <v>20</v>
      </c>
      <c r="G62" s="35">
        <v>3</v>
      </c>
      <c r="H62" s="40">
        <v>1.4</v>
      </c>
      <c r="I62" s="38" t="s">
        <v>631</v>
      </c>
      <c r="J62" s="34">
        <f>IFERROR(_xlfn.XLOOKUP(I62,Index!$A:$A,Index!$B:$B),"")</f>
        <v>486.45</v>
      </c>
    </row>
    <row r="63" spans="1:10" s="1" customFormat="1" ht="12.75" customHeight="1" x14ac:dyDescent="0.2">
      <c r="A63" s="26"/>
      <c r="B63" s="26"/>
      <c r="C63" s="30"/>
      <c r="D63" s="35" t="s">
        <v>264</v>
      </c>
      <c r="E63" s="36">
        <v>1</v>
      </c>
      <c r="F63" s="91">
        <v>25</v>
      </c>
      <c r="G63" s="35">
        <v>5</v>
      </c>
      <c r="H63" s="40">
        <v>2.2999999999999998</v>
      </c>
      <c r="I63" s="38" t="s">
        <v>632</v>
      </c>
      <c r="J63" s="34">
        <f>IFERROR(_xlfn.XLOOKUP(I63,Index!$A:$A,Index!$B:$B),"")</f>
        <v>686.23</v>
      </c>
    </row>
    <row r="64" spans="1:10" s="1" customFormat="1" ht="12.75" customHeight="1" x14ac:dyDescent="0.2">
      <c r="A64" s="26"/>
      <c r="B64" s="26"/>
      <c r="C64" s="30"/>
      <c r="D64" s="35" t="s">
        <v>49</v>
      </c>
      <c r="E64" s="36">
        <v>1</v>
      </c>
      <c r="F64" s="91">
        <v>25</v>
      </c>
      <c r="G64" s="35">
        <v>5</v>
      </c>
      <c r="H64" s="40">
        <v>2.2999999999999998</v>
      </c>
      <c r="I64" s="38" t="s">
        <v>633</v>
      </c>
      <c r="J64" s="34">
        <f>IFERROR(_xlfn.XLOOKUP(I64,Index!$A:$A,Index!$B:$B),"")</f>
        <v>720.53</v>
      </c>
    </row>
    <row r="65" spans="1:17" s="1" customFormat="1" ht="12.75" customHeight="1" x14ac:dyDescent="0.2">
      <c r="A65" s="26"/>
      <c r="B65" s="26"/>
      <c r="C65" s="30"/>
      <c r="D65" s="35" t="s">
        <v>51</v>
      </c>
      <c r="E65" s="36">
        <v>1</v>
      </c>
      <c r="F65" s="91">
        <v>25</v>
      </c>
      <c r="G65" s="35">
        <v>5</v>
      </c>
      <c r="H65" s="40">
        <v>2.2999999999999998</v>
      </c>
      <c r="I65" s="38" t="s">
        <v>634</v>
      </c>
      <c r="J65" s="34">
        <f>IFERROR(_xlfn.XLOOKUP(I65,Index!$A:$A,Index!$B:$B),"")</f>
        <v>720.53</v>
      </c>
    </row>
    <row r="66" spans="1:17" s="1" customFormat="1" ht="12.75" customHeight="1" x14ac:dyDescent="0.2">
      <c r="A66" s="26"/>
      <c r="B66" s="26"/>
      <c r="C66" s="30"/>
      <c r="D66" s="35" t="s">
        <v>264</v>
      </c>
      <c r="E66" s="63">
        <v>1.25</v>
      </c>
      <c r="F66" s="91">
        <v>32</v>
      </c>
      <c r="G66" s="35">
        <v>7</v>
      </c>
      <c r="H66" s="40">
        <v>3.2</v>
      </c>
      <c r="I66" s="38" t="s">
        <v>635</v>
      </c>
      <c r="J66" s="34">
        <f>IFERROR(_xlfn.XLOOKUP(I66,Index!$A:$A,Index!$B:$B),"")</f>
        <v>828.78</v>
      </c>
    </row>
    <row r="67" spans="1:17" s="1" customFormat="1" ht="12.75" customHeight="1" x14ac:dyDescent="0.2">
      <c r="A67" s="26"/>
      <c r="B67" s="26"/>
      <c r="C67" s="30"/>
      <c r="D67" s="35" t="s">
        <v>49</v>
      </c>
      <c r="E67" s="63">
        <v>1.25</v>
      </c>
      <c r="F67" s="91">
        <v>32</v>
      </c>
      <c r="G67" s="35">
        <v>7</v>
      </c>
      <c r="H67" s="40">
        <v>3.2</v>
      </c>
      <c r="I67" s="38" t="s">
        <v>636</v>
      </c>
      <c r="J67" s="34">
        <f>IFERROR(_xlfn.XLOOKUP(I67,Index!$A:$A,Index!$B:$B),"")</f>
        <v>871.5</v>
      </c>
    </row>
    <row r="68" spans="1:17" s="1" customFormat="1" ht="12.75" customHeight="1" x14ac:dyDescent="0.2">
      <c r="A68" s="26"/>
      <c r="B68" s="26"/>
      <c r="C68" s="30"/>
      <c r="D68" s="35" t="s">
        <v>51</v>
      </c>
      <c r="E68" s="63">
        <v>1.25</v>
      </c>
      <c r="F68" s="91">
        <v>32</v>
      </c>
      <c r="G68" s="35">
        <v>7</v>
      </c>
      <c r="H68" s="40">
        <v>3.2</v>
      </c>
      <c r="I68" s="38" t="s">
        <v>3076</v>
      </c>
      <c r="J68" s="34">
        <f>J67</f>
        <v>871.5</v>
      </c>
    </row>
    <row r="69" spans="1:17" s="1" customFormat="1" ht="12.75" customHeight="1" x14ac:dyDescent="0.2">
      <c r="A69" s="26"/>
      <c r="B69" s="26"/>
      <c r="C69" s="30"/>
      <c r="D69" s="35" t="s">
        <v>264</v>
      </c>
      <c r="E69" s="63">
        <v>1.5</v>
      </c>
      <c r="F69" s="91">
        <v>40</v>
      </c>
      <c r="G69" s="35">
        <v>10</v>
      </c>
      <c r="H69" s="40">
        <v>4.5</v>
      </c>
      <c r="I69" s="38" t="s">
        <v>637</v>
      </c>
      <c r="J69" s="34">
        <f>IFERROR(_xlfn.XLOOKUP(I69,Index!$A:$A,Index!$B:$B),"")</f>
        <v>1197.08</v>
      </c>
    </row>
    <row r="70" spans="1:17" s="1" customFormat="1" ht="12.75" customHeight="1" x14ac:dyDescent="0.2">
      <c r="A70" s="26"/>
      <c r="B70" s="26"/>
      <c r="C70" s="30"/>
      <c r="D70" s="35" t="s">
        <v>49</v>
      </c>
      <c r="E70" s="63">
        <v>1.5</v>
      </c>
      <c r="F70" s="91">
        <v>40</v>
      </c>
      <c r="G70" s="35">
        <v>10</v>
      </c>
      <c r="H70" s="40">
        <v>4.5</v>
      </c>
      <c r="I70" s="38" t="s">
        <v>638</v>
      </c>
      <c r="J70" s="34">
        <f>IFERROR(_xlfn.XLOOKUP(I70,Index!$A:$A,Index!$B:$B),"")</f>
        <v>1339.69</v>
      </c>
    </row>
    <row r="71" spans="1:17" s="1" customFormat="1" ht="12.75" customHeight="1" x14ac:dyDescent="0.2">
      <c r="A71" s="26"/>
      <c r="B71" s="26"/>
      <c r="C71" s="26"/>
      <c r="D71" s="35" t="s">
        <v>51</v>
      </c>
      <c r="E71" s="63">
        <v>1.5</v>
      </c>
      <c r="F71" s="91">
        <v>40</v>
      </c>
      <c r="G71" s="35">
        <v>10</v>
      </c>
      <c r="H71" s="40">
        <v>4.5</v>
      </c>
      <c r="I71" s="38" t="s">
        <v>639</v>
      </c>
      <c r="J71" s="34">
        <f>IFERROR(_xlfn.XLOOKUP(I71,Index!$A:$A,Index!$B:$B),"")</f>
        <v>1256.55</v>
      </c>
    </row>
    <row r="72" spans="1:17" s="76" customFormat="1" ht="12" x14ac:dyDescent="0.2">
      <c r="A72" s="26"/>
      <c r="B72" s="26"/>
      <c r="C72" s="26"/>
      <c r="D72" s="35" t="s">
        <v>264</v>
      </c>
      <c r="E72" s="36">
        <v>2</v>
      </c>
      <c r="F72" s="91">
        <v>50</v>
      </c>
      <c r="G72" s="35">
        <v>15</v>
      </c>
      <c r="H72" s="40">
        <v>6.8</v>
      </c>
      <c r="I72" s="38" t="s">
        <v>640</v>
      </c>
      <c r="J72" s="34">
        <f>IFERROR(_xlfn.XLOOKUP(I72,Index!$A:$A,Index!$B:$B),"")</f>
        <v>1776.54</v>
      </c>
      <c r="K72" s="1"/>
      <c r="L72" s="1"/>
      <c r="M72" s="1"/>
      <c r="N72" s="1"/>
      <c r="O72" s="1"/>
      <c r="P72" s="1"/>
      <c r="Q72" s="1"/>
    </row>
    <row r="73" spans="1:17" s="1" customFormat="1" ht="12" x14ac:dyDescent="0.2">
      <c r="A73" s="26"/>
      <c r="B73" s="26"/>
      <c r="C73" s="26"/>
      <c r="D73" s="35" t="s">
        <v>49</v>
      </c>
      <c r="E73" s="36">
        <v>2</v>
      </c>
      <c r="F73" s="91">
        <v>50</v>
      </c>
      <c r="G73" s="35">
        <v>15</v>
      </c>
      <c r="H73" s="40">
        <v>6.8</v>
      </c>
      <c r="I73" s="38" t="s">
        <v>641</v>
      </c>
      <c r="J73" s="34">
        <f>IFERROR(_xlfn.XLOOKUP(I73,Index!$A:$A,Index!$B:$B),"")</f>
        <v>1866.53</v>
      </c>
    </row>
    <row r="74" spans="1:17" s="1" customFormat="1" ht="12.75" customHeight="1" x14ac:dyDescent="0.2">
      <c r="A74" s="27"/>
      <c r="B74" s="27"/>
      <c r="C74" s="27"/>
      <c r="D74" s="35" t="s">
        <v>51</v>
      </c>
      <c r="E74" s="36">
        <v>2</v>
      </c>
      <c r="F74" s="91">
        <v>50</v>
      </c>
      <c r="G74" s="35">
        <v>15</v>
      </c>
      <c r="H74" s="40">
        <v>6.8</v>
      </c>
      <c r="I74" s="38" t="s">
        <v>642</v>
      </c>
      <c r="J74" s="34">
        <f>IFERROR(_xlfn.XLOOKUP(I74,Index!$A:$A,Index!$B:$B),"")</f>
        <v>1866.53</v>
      </c>
    </row>
    <row r="75" spans="1:17" s="1" customFormat="1" ht="12.75" customHeight="1" x14ac:dyDescent="0.2">
      <c r="A75" s="12"/>
      <c r="B75" s="12"/>
      <c r="C75" s="4"/>
      <c r="D75" s="4"/>
      <c r="E75" s="5"/>
      <c r="F75" s="100"/>
      <c r="G75" s="4"/>
      <c r="H75" s="19"/>
      <c r="I75" s="19"/>
      <c r="J75" s="20"/>
    </row>
    <row r="76" spans="1:17" s="1" customFormat="1" ht="12.75" customHeight="1" x14ac:dyDescent="0.2">
      <c r="A76" s="12"/>
      <c r="B76" s="12"/>
      <c r="C76" s="4"/>
      <c r="D76" s="4"/>
      <c r="E76" s="5"/>
      <c r="F76" s="101"/>
      <c r="G76" s="4"/>
      <c r="H76" s="19"/>
      <c r="I76" s="19"/>
      <c r="J76" s="20"/>
    </row>
    <row r="77" spans="1:17" s="55" customFormat="1" ht="15.75" x14ac:dyDescent="0.2">
      <c r="A77" s="68" t="s">
        <v>643</v>
      </c>
      <c r="B77" s="68" t="s">
        <v>359</v>
      </c>
      <c r="C77" s="69"/>
      <c r="D77" s="70"/>
      <c r="E77" s="71"/>
      <c r="F77" s="102"/>
      <c r="G77" s="103"/>
      <c r="H77" s="74"/>
      <c r="I77" s="74"/>
      <c r="J77" s="75"/>
      <c r="K77" s="1"/>
      <c r="L77" s="1"/>
      <c r="M77" s="1"/>
      <c r="N77" s="1"/>
      <c r="O77" s="1"/>
      <c r="P77" s="1"/>
      <c r="Q77" s="1"/>
    </row>
    <row r="78" spans="1:17" s="55" customFormat="1" ht="15.75" x14ac:dyDescent="0.2">
      <c r="A78" s="48" t="s">
        <v>644</v>
      </c>
      <c r="B78" s="11"/>
      <c r="C78" s="4"/>
      <c r="D78" s="4"/>
      <c r="E78" s="5"/>
      <c r="F78" s="98"/>
      <c r="G78" s="4"/>
      <c r="H78" s="19"/>
      <c r="I78" s="19"/>
      <c r="J78" s="20"/>
      <c r="K78" s="1"/>
      <c r="L78" s="1"/>
      <c r="M78" s="1"/>
      <c r="N78" s="1"/>
      <c r="O78" s="1"/>
      <c r="P78" s="1"/>
      <c r="Q78" s="1"/>
    </row>
    <row r="79" spans="1:17" s="1" customFormat="1" ht="12.75" customHeight="1" x14ac:dyDescent="0.2">
      <c r="A79" s="25" t="s">
        <v>31</v>
      </c>
      <c r="B79" s="28" t="s">
        <v>32</v>
      </c>
      <c r="C79" s="276" t="s">
        <v>33</v>
      </c>
      <c r="D79" s="276"/>
      <c r="E79" s="278" t="s">
        <v>34</v>
      </c>
      <c r="F79" s="278"/>
      <c r="G79" s="278" t="s">
        <v>35</v>
      </c>
      <c r="H79" s="278"/>
      <c r="I79" s="42" t="s">
        <v>36</v>
      </c>
      <c r="J79" s="43" t="s">
        <v>37</v>
      </c>
    </row>
    <row r="80" spans="1:17" s="1" customFormat="1" ht="12.75" customHeight="1" x14ac:dyDescent="0.2">
      <c r="A80" s="32"/>
      <c r="B80" s="32"/>
      <c r="C80" s="33" t="s">
        <v>38</v>
      </c>
      <c r="D80" s="33" t="s">
        <v>39</v>
      </c>
      <c r="E80" s="33" t="s">
        <v>40</v>
      </c>
      <c r="F80" s="33" t="s">
        <v>41</v>
      </c>
      <c r="G80" s="33" t="s">
        <v>42</v>
      </c>
      <c r="H80" s="33" t="s">
        <v>43</v>
      </c>
      <c r="I80" s="33"/>
      <c r="J80" s="44"/>
    </row>
    <row r="81" spans="1:10" s="1" customFormat="1" ht="12.75" customHeight="1" x14ac:dyDescent="0.2">
      <c r="A81" s="26" t="s">
        <v>645</v>
      </c>
      <c r="B81" s="26" t="s">
        <v>398</v>
      </c>
      <c r="C81" s="30" t="s">
        <v>46</v>
      </c>
      <c r="D81" s="35" t="s">
        <v>264</v>
      </c>
      <c r="E81" s="67">
        <v>0.25</v>
      </c>
      <c r="F81" s="38">
        <v>8</v>
      </c>
      <c r="G81" s="38">
        <v>2</v>
      </c>
      <c r="H81" s="38">
        <v>0.9</v>
      </c>
      <c r="I81" s="38" t="s">
        <v>646</v>
      </c>
      <c r="J81" s="34">
        <f>IFERROR(_xlfn.XLOOKUP(I81,Index!$A:$A,Index!$B:$B),"")</f>
        <v>338.46</v>
      </c>
    </row>
    <row r="82" spans="1:10" s="1" customFormat="1" ht="12.75" customHeight="1" x14ac:dyDescent="0.2">
      <c r="A82" s="26"/>
      <c r="B82" s="26"/>
      <c r="C82" s="30"/>
      <c r="D82" s="35" t="s">
        <v>264</v>
      </c>
      <c r="E82" s="63">
        <v>0.375</v>
      </c>
      <c r="F82" s="104">
        <v>10</v>
      </c>
      <c r="G82" s="35">
        <v>2</v>
      </c>
      <c r="H82" s="40">
        <v>0.9</v>
      </c>
      <c r="I82" s="38" t="s">
        <v>647</v>
      </c>
      <c r="J82" s="34">
        <f>IFERROR(_xlfn.XLOOKUP(I82,Index!$A:$A,Index!$B:$B),"")</f>
        <v>338.46</v>
      </c>
    </row>
    <row r="83" spans="1:10" s="1" customFormat="1" ht="12.75" customHeight="1" x14ac:dyDescent="0.2">
      <c r="A83" s="26"/>
      <c r="B83" s="26"/>
      <c r="C83" s="30"/>
      <c r="D83" s="35" t="s">
        <v>264</v>
      </c>
      <c r="E83" s="63">
        <v>0.5</v>
      </c>
      <c r="F83" s="104">
        <v>15</v>
      </c>
      <c r="G83" s="35">
        <v>2</v>
      </c>
      <c r="H83" s="40">
        <v>0.9</v>
      </c>
      <c r="I83" s="38" t="s">
        <v>648</v>
      </c>
      <c r="J83" s="34">
        <f>IFERROR(_xlfn.XLOOKUP(I83,Index!$A:$A,Index!$B:$B),"")</f>
        <v>355.68</v>
      </c>
    </row>
    <row r="84" spans="1:10" s="1" customFormat="1" ht="12.75" customHeight="1" x14ac:dyDescent="0.2">
      <c r="A84" s="26"/>
      <c r="B84" s="26"/>
      <c r="C84" s="30"/>
      <c r="D84" s="35" t="s">
        <v>264</v>
      </c>
      <c r="E84" s="63">
        <v>0.75</v>
      </c>
      <c r="F84" s="104">
        <v>20</v>
      </c>
      <c r="G84" s="35">
        <v>3</v>
      </c>
      <c r="H84" s="40">
        <v>1.4</v>
      </c>
      <c r="I84" s="38" t="s">
        <v>649</v>
      </c>
      <c r="J84" s="34">
        <f>IFERROR(_xlfn.XLOOKUP(I84,Index!$A:$A,Index!$B:$B),"")</f>
        <v>434.04</v>
      </c>
    </row>
    <row r="85" spans="1:10" s="1" customFormat="1" ht="12.75" customHeight="1" x14ac:dyDescent="0.2">
      <c r="A85" s="26"/>
      <c r="B85" s="26"/>
      <c r="C85" s="30"/>
      <c r="D85" s="35" t="s">
        <v>264</v>
      </c>
      <c r="E85" s="63">
        <v>1</v>
      </c>
      <c r="F85" s="104">
        <v>25</v>
      </c>
      <c r="G85" s="35">
        <v>5</v>
      </c>
      <c r="H85" s="40">
        <v>2.2999999999999998</v>
      </c>
      <c r="I85" s="38" t="s">
        <v>650</v>
      </c>
      <c r="J85" s="34">
        <f>IFERROR(_xlfn.XLOOKUP(I85,Index!$A:$A,Index!$B:$B),"")</f>
        <v>643.23</v>
      </c>
    </row>
    <row r="86" spans="1:10" s="1" customFormat="1" ht="12.75" customHeight="1" x14ac:dyDescent="0.2">
      <c r="A86" s="26"/>
      <c r="B86" s="26"/>
      <c r="C86" s="30"/>
      <c r="D86" s="35" t="s">
        <v>264</v>
      </c>
      <c r="E86" s="63">
        <v>1.25</v>
      </c>
      <c r="F86" s="104">
        <v>32</v>
      </c>
      <c r="G86" s="35">
        <v>7</v>
      </c>
      <c r="H86" s="40">
        <v>3.2</v>
      </c>
      <c r="I86" s="38" t="s">
        <v>651</v>
      </c>
      <c r="J86" s="34">
        <f>IFERROR(_xlfn.XLOOKUP(I86,Index!$A:$A,Index!$B:$B),"")</f>
        <v>777.2</v>
      </c>
    </row>
    <row r="87" spans="1:10" s="1" customFormat="1" ht="12" x14ac:dyDescent="0.2">
      <c r="A87" s="26"/>
      <c r="B87" s="26"/>
      <c r="C87" s="30"/>
      <c r="D87" s="35" t="s">
        <v>264</v>
      </c>
      <c r="E87" s="63">
        <v>1.5</v>
      </c>
      <c r="F87" s="104">
        <v>40</v>
      </c>
      <c r="G87" s="35">
        <v>10</v>
      </c>
      <c r="H87" s="40">
        <v>4.5</v>
      </c>
      <c r="I87" s="38" t="s">
        <v>652</v>
      </c>
      <c r="J87" s="34">
        <f>IFERROR(_xlfn.XLOOKUP(I87,Index!$A:$A,Index!$B:$B),"")</f>
        <v>1121.8900000000001</v>
      </c>
    </row>
    <row r="88" spans="1:10" s="1" customFormat="1" ht="12.75" customHeight="1" x14ac:dyDescent="0.2">
      <c r="A88" s="27"/>
      <c r="B88" s="27"/>
      <c r="C88" s="31"/>
      <c r="D88" s="35" t="s">
        <v>264</v>
      </c>
      <c r="E88" s="63">
        <v>2</v>
      </c>
      <c r="F88" s="104">
        <v>50</v>
      </c>
      <c r="G88" s="35">
        <v>15</v>
      </c>
      <c r="H88" s="40">
        <v>6.8</v>
      </c>
      <c r="I88" s="38" t="s">
        <v>653</v>
      </c>
      <c r="J88" s="34">
        <f>IFERROR(_xlfn.XLOOKUP(I88,Index!$A:$A,Index!$B:$B),"")</f>
        <v>1664.07</v>
      </c>
    </row>
    <row r="89" spans="1:10" s="1" customFormat="1" ht="12.75" customHeight="1" x14ac:dyDescent="0.2">
      <c r="A89" s="12"/>
      <c r="B89" s="12"/>
      <c r="C89" s="4"/>
      <c r="D89" s="4"/>
      <c r="E89" s="5"/>
      <c r="F89" s="101"/>
      <c r="G89" s="4"/>
      <c r="H89" s="19"/>
      <c r="I89" s="19"/>
      <c r="J89" s="20"/>
    </row>
    <row r="90" spans="1:10" s="1" customFormat="1" ht="12.75" customHeight="1" x14ac:dyDescent="0.2">
      <c r="A90" s="12"/>
      <c r="B90" s="12"/>
      <c r="C90" s="4"/>
      <c r="D90" s="4"/>
      <c r="E90" s="5"/>
      <c r="F90" s="101"/>
      <c r="G90" s="4"/>
      <c r="H90" s="19"/>
      <c r="I90" s="19"/>
      <c r="J90" s="20"/>
    </row>
    <row r="91" spans="1:10" s="1" customFormat="1" ht="12.75" customHeight="1" x14ac:dyDescent="0.25">
      <c r="A91"/>
      <c r="B91"/>
      <c r="C91"/>
      <c r="D91"/>
      <c r="E91"/>
      <c r="F91"/>
      <c r="G91"/>
      <c r="H91"/>
      <c r="I91"/>
      <c r="J91"/>
    </row>
    <row r="92" spans="1:10" s="1" customFormat="1" ht="15.75" x14ac:dyDescent="0.2">
      <c r="A92" s="61" t="s">
        <v>23</v>
      </c>
      <c r="B92" s="61" t="s">
        <v>359</v>
      </c>
      <c r="C92" s="14"/>
      <c r="D92" s="3"/>
      <c r="E92" s="8"/>
      <c r="F92" s="98"/>
      <c r="G92" s="99"/>
      <c r="H92" s="19"/>
      <c r="I92" s="19"/>
      <c r="J92" s="20"/>
    </row>
    <row r="93" spans="1:10" s="1" customFormat="1" ht="15.75" x14ac:dyDescent="0.2">
      <c r="A93" s="48" t="s">
        <v>654</v>
      </c>
      <c r="B93" s="11"/>
      <c r="C93" s="4"/>
      <c r="D93" s="4"/>
      <c r="E93" s="5"/>
      <c r="F93" s="98"/>
      <c r="G93" s="4"/>
      <c r="H93" s="19"/>
      <c r="I93" s="19"/>
      <c r="J93" s="20"/>
    </row>
    <row r="94" spans="1:10" s="1" customFormat="1" ht="12.75" customHeight="1" x14ac:dyDescent="0.2">
      <c r="A94" s="25" t="s">
        <v>31</v>
      </c>
      <c r="B94" s="28" t="s">
        <v>32</v>
      </c>
      <c r="C94" s="276" t="s">
        <v>33</v>
      </c>
      <c r="D94" s="276"/>
      <c r="E94" s="278" t="s">
        <v>34</v>
      </c>
      <c r="F94" s="278"/>
      <c r="G94" s="278" t="s">
        <v>35</v>
      </c>
      <c r="H94" s="278"/>
      <c r="I94" s="42" t="s">
        <v>36</v>
      </c>
      <c r="J94" s="43" t="s">
        <v>37</v>
      </c>
    </row>
    <row r="95" spans="1:10" s="1" customFormat="1" ht="12.75" customHeight="1" x14ac:dyDescent="0.2">
      <c r="A95" s="32"/>
      <c r="B95" s="32"/>
      <c r="C95" s="33" t="s">
        <v>38</v>
      </c>
      <c r="D95" s="33" t="s">
        <v>39</v>
      </c>
      <c r="E95" s="33" t="s">
        <v>40</v>
      </c>
      <c r="F95" s="33" t="s">
        <v>41</v>
      </c>
      <c r="G95" s="33" t="s">
        <v>42</v>
      </c>
      <c r="H95" s="33" t="s">
        <v>43</v>
      </c>
      <c r="I95" s="33"/>
      <c r="J95" s="44"/>
    </row>
    <row r="96" spans="1:10" s="1" customFormat="1" ht="12.75" customHeight="1" x14ac:dyDescent="0.2">
      <c r="A96" s="26" t="s">
        <v>655</v>
      </c>
      <c r="B96" s="26" t="s">
        <v>45</v>
      </c>
      <c r="C96" s="30" t="s">
        <v>46</v>
      </c>
      <c r="D96" s="35" t="s">
        <v>264</v>
      </c>
      <c r="E96" s="67">
        <v>0.25</v>
      </c>
      <c r="F96" s="38">
        <v>8</v>
      </c>
      <c r="G96" s="38">
        <v>3</v>
      </c>
      <c r="H96" s="38">
        <v>1.4</v>
      </c>
      <c r="I96" s="38" t="s">
        <v>656</v>
      </c>
      <c r="J96" s="34">
        <f>IFERROR(_xlfn.XLOOKUP(I96,Index!$A:$A,Index!$B:$B),"")</f>
        <v>943.47</v>
      </c>
    </row>
    <row r="97" spans="1:16" s="1" customFormat="1" ht="12.75" customHeight="1" x14ac:dyDescent="0.2">
      <c r="A97" s="26"/>
      <c r="B97" s="26"/>
      <c r="C97" s="30"/>
      <c r="D97" s="35" t="s">
        <v>264</v>
      </c>
      <c r="E97" s="63">
        <v>0.375</v>
      </c>
      <c r="F97" s="104">
        <v>10</v>
      </c>
      <c r="G97" s="35">
        <v>4</v>
      </c>
      <c r="H97" s="40">
        <v>1.8</v>
      </c>
      <c r="I97" s="38" t="s">
        <v>657</v>
      </c>
      <c r="J97" s="34">
        <f>IFERROR(_xlfn.XLOOKUP(I97,Index!$A:$A,Index!$B:$B),"")</f>
        <v>943.47</v>
      </c>
    </row>
    <row r="98" spans="1:16" s="1" customFormat="1" ht="12.75" customHeight="1" x14ac:dyDescent="0.2">
      <c r="A98" s="26"/>
      <c r="B98" s="26"/>
      <c r="C98" s="30"/>
      <c r="D98" s="35" t="s">
        <v>264</v>
      </c>
      <c r="E98" s="63">
        <v>0.5</v>
      </c>
      <c r="F98" s="104">
        <v>15</v>
      </c>
      <c r="G98" s="35">
        <v>7</v>
      </c>
      <c r="H98" s="40">
        <v>3.2</v>
      </c>
      <c r="I98" s="38" t="s">
        <v>658</v>
      </c>
      <c r="J98" s="34">
        <f>IFERROR(_xlfn.XLOOKUP(I98,Index!$A:$A,Index!$B:$B),"")</f>
        <v>943.47</v>
      </c>
    </row>
    <row r="99" spans="1:16" s="1" customFormat="1" ht="12.75" customHeight="1" x14ac:dyDescent="0.2">
      <c r="A99" s="26"/>
      <c r="B99" s="26"/>
      <c r="C99" s="30"/>
      <c r="D99" s="35" t="s">
        <v>264</v>
      </c>
      <c r="E99" s="63">
        <v>0.75</v>
      </c>
      <c r="F99" s="104">
        <v>20</v>
      </c>
      <c r="G99" s="35">
        <v>10</v>
      </c>
      <c r="H99" s="40">
        <v>4.5</v>
      </c>
      <c r="I99" s="38" t="s">
        <v>659</v>
      </c>
      <c r="J99" s="34">
        <f>IFERROR(_xlfn.XLOOKUP(I99,Index!$A:$A,Index!$B:$B),"")</f>
        <v>984.7</v>
      </c>
    </row>
    <row r="100" spans="1:16" s="1" customFormat="1" ht="12" x14ac:dyDescent="0.2">
      <c r="A100" s="26"/>
      <c r="B100" s="26"/>
      <c r="C100" s="30"/>
      <c r="D100" s="35" t="s">
        <v>264</v>
      </c>
      <c r="E100" s="63">
        <v>1</v>
      </c>
      <c r="F100" s="104">
        <v>25</v>
      </c>
      <c r="G100" s="35">
        <v>16</v>
      </c>
      <c r="H100" s="40">
        <v>7.3</v>
      </c>
      <c r="I100" s="38" t="s">
        <v>660</v>
      </c>
      <c r="J100" s="34">
        <f>IFERROR(_xlfn.XLOOKUP(I100,Index!$A:$A,Index!$B:$B),"")</f>
        <v>1151.29</v>
      </c>
    </row>
    <row r="101" spans="1:16" s="1" customFormat="1" ht="12" x14ac:dyDescent="0.2">
      <c r="A101" s="26"/>
      <c r="B101" s="26"/>
      <c r="C101" s="30"/>
      <c r="D101" s="35" t="s">
        <v>264</v>
      </c>
      <c r="E101" s="63">
        <v>1.25</v>
      </c>
      <c r="F101" s="104">
        <v>32</v>
      </c>
      <c r="G101" s="35">
        <v>22</v>
      </c>
      <c r="H101" s="40">
        <v>10</v>
      </c>
      <c r="I101" s="38" t="s">
        <v>661</v>
      </c>
      <c r="J101" s="34">
        <f>IFERROR(_xlfn.XLOOKUP(I101,Index!$A:$A,Index!$B:$B),"")</f>
        <v>2137.5100000000002</v>
      </c>
    </row>
    <row r="102" spans="1:16" s="1" customFormat="1" ht="12.75" customHeight="1" x14ac:dyDescent="0.2">
      <c r="A102" s="26"/>
      <c r="B102" s="26"/>
      <c r="C102" s="30"/>
      <c r="D102" s="35" t="s">
        <v>264</v>
      </c>
      <c r="E102" s="63">
        <v>1.5</v>
      </c>
      <c r="F102" s="104">
        <v>40</v>
      </c>
      <c r="G102" s="35">
        <v>43</v>
      </c>
      <c r="H102" s="40">
        <v>19.5</v>
      </c>
      <c r="I102" s="38" t="s">
        <v>662</v>
      </c>
      <c r="J102" s="34">
        <f>IFERROR(_xlfn.XLOOKUP(I102,Index!$A:$A,Index!$B:$B),"")</f>
        <v>2757.49</v>
      </c>
    </row>
    <row r="103" spans="1:16" s="1" customFormat="1" ht="12.75" customHeight="1" x14ac:dyDescent="0.2">
      <c r="A103" s="27"/>
      <c r="B103" s="27"/>
      <c r="C103" s="31"/>
      <c r="D103" s="35" t="s">
        <v>264</v>
      </c>
      <c r="E103" s="63">
        <v>2</v>
      </c>
      <c r="F103" s="104">
        <v>50</v>
      </c>
      <c r="G103" s="35">
        <v>43</v>
      </c>
      <c r="H103" s="40">
        <v>19.5</v>
      </c>
      <c r="I103" s="38" t="s">
        <v>663</v>
      </c>
      <c r="J103" s="34">
        <f>IFERROR(_xlfn.XLOOKUP(I103,Index!$A:$A,Index!$B:$B),"")</f>
        <v>3639.75</v>
      </c>
    </row>
    <row r="104" spans="1:16" s="1" customFormat="1" ht="12.75" customHeight="1" x14ac:dyDescent="0.2">
      <c r="A104" s="12"/>
      <c r="B104" s="12"/>
      <c r="C104" s="4"/>
      <c r="D104" s="4"/>
      <c r="E104" s="77"/>
      <c r="F104" s="105"/>
      <c r="G104" s="4"/>
      <c r="H104" s="19"/>
      <c r="I104" s="19"/>
      <c r="J104" s="81"/>
    </row>
    <row r="105" spans="1:16" s="1" customFormat="1" ht="15.75" x14ac:dyDescent="0.25">
      <c r="A105" s="61" t="s">
        <v>3128</v>
      </c>
      <c r="B105" s="61" t="s">
        <v>359</v>
      </c>
      <c r="C105" s="14"/>
      <c r="D105" s="3"/>
      <c r="E105" s="8"/>
      <c r="F105" s="9"/>
      <c r="G105" s="10"/>
      <c r="H105" s="19"/>
      <c r="I105" s="19"/>
      <c r="J105" s="20"/>
      <c r="K105"/>
      <c r="L105"/>
      <c r="M105"/>
      <c r="N105"/>
      <c r="O105"/>
      <c r="P105"/>
    </row>
    <row r="106" spans="1:16" s="1" customFormat="1" ht="15.75" x14ac:dyDescent="0.25">
      <c r="A106" s="48" t="s">
        <v>654</v>
      </c>
      <c r="B106" s="11"/>
      <c r="C106" s="4"/>
      <c r="D106" s="4"/>
      <c r="E106" s="5"/>
      <c r="F106" s="9"/>
      <c r="G106" s="4"/>
      <c r="H106" s="19"/>
      <c r="I106" s="19"/>
      <c r="J106" s="20"/>
      <c r="K106"/>
      <c r="L106"/>
      <c r="M106"/>
      <c r="N106"/>
      <c r="O106"/>
      <c r="P106"/>
    </row>
    <row r="107" spans="1:16" s="1" customFormat="1" ht="12.75" customHeight="1" x14ac:dyDescent="0.25">
      <c r="A107" s="25" t="s">
        <v>31</v>
      </c>
      <c r="B107" s="28" t="s">
        <v>32</v>
      </c>
      <c r="C107" s="276" t="s">
        <v>33</v>
      </c>
      <c r="D107" s="277"/>
      <c r="E107" s="278" t="s">
        <v>34</v>
      </c>
      <c r="F107" s="279"/>
      <c r="G107" s="278" t="s">
        <v>35</v>
      </c>
      <c r="H107" s="279"/>
      <c r="I107" s="42" t="s">
        <v>36</v>
      </c>
      <c r="J107" s="43" t="s">
        <v>37</v>
      </c>
      <c r="K107"/>
      <c r="L107"/>
      <c r="M107"/>
      <c r="N107"/>
      <c r="O107"/>
      <c r="P107"/>
    </row>
    <row r="108" spans="1:16" s="1" customFormat="1" ht="12.75" customHeight="1" x14ac:dyDescent="0.25">
      <c r="A108" s="32"/>
      <c r="B108" s="32"/>
      <c r="C108" s="33" t="s">
        <v>38</v>
      </c>
      <c r="D108" s="33" t="s">
        <v>39</v>
      </c>
      <c r="E108" s="33" t="s">
        <v>40</v>
      </c>
      <c r="F108" s="33" t="s">
        <v>41</v>
      </c>
      <c r="G108" s="33" t="s">
        <v>42</v>
      </c>
      <c r="H108" s="33" t="s">
        <v>43</v>
      </c>
      <c r="I108" s="33"/>
      <c r="J108" s="44"/>
      <c r="K108"/>
      <c r="L108"/>
      <c r="M108"/>
      <c r="N108"/>
      <c r="O108"/>
      <c r="P108"/>
    </row>
    <row r="109" spans="1:16" s="1" customFormat="1" ht="12.75" customHeight="1" x14ac:dyDescent="0.25">
      <c r="A109" s="26" t="s">
        <v>3129</v>
      </c>
      <c r="B109" s="26" t="s">
        <v>45</v>
      </c>
      <c r="C109" s="30" t="s">
        <v>46</v>
      </c>
      <c r="D109" s="35" t="s">
        <v>264</v>
      </c>
      <c r="E109" s="63">
        <v>0.5</v>
      </c>
      <c r="F109" s="45">
        <v>15</v>
      </c>
      <c r="G109" s="35">
        <v>3</v>
      </c>
      <c r="H109" s="40">
        <v>1.4</v>
      </c>
      <c r="I109" s="38" t="s">
        <v>3130</v>
      </c>
      <c r="J109" s="34">
        <f>IFERROR(_xlfn.XLOOKUP(I109,Index!$A:$A,Index!$B:$B),"")</f>
        <v>4961.41</v>
      </c>
      <c r="K109"/>
      <c r="L109"/>
      <c r="M109"/>
      <c r="N109"/>
      <c r="O109"/>
      <c r="P109"/>
    </row>
    <row r="110" spans="1:16" s="1" customFormat="1" x14ac:dyDescent="0.25">
      <c r="A110" s="26"/>
      <c r="B110" s="26"/>
      <c r="C110" s="30"/>
      <c r="D110" s="35" t="s">
        <v>264</v>
      </c>
      <c r="E110" s="63">
        <v>0.75</v>
      </c>
      <c r="F110" s="45">
        <v>20</v>
      </c>
      <c r="G110" s="35">
        <v>4</v>
      </c>
      <c r="H110" s="40">
        <v>1.8</v>
      </c>
      <c r="I110" s="38" t="s">
        <v>3131</v>
      </c>
      <c r="J110" s="34">
        <f>IFERROR(_xlfn.XLOOKUP(I110,Index!$A:$A,Index!$B:$B),"")</f>
        <v>5705.62</v>
      </c>
      <c r="K110"/>
      <c r="L110"/>
      <c r="M110"/>
      <c r="N110"/>
      <c r="O110"/>
      <c r="P110"/>
    </row>
    <row r="111" spans="1:16" s="1" customFormat="1" x14ac:dyDescent="0.25">
      <c r="A111" s="26"/>
      <c r="B111" s="26"/>
      <c r="C111" s="30"/>
      <c r="D111" s="35" t="s">
        <v>264</v>
      </c>
      <c r="E111" s="63">
        <v>1</v>
      </c>
      <c r="F111" s="45">
        <v>25</v>
      </c>
      <c r="G111" s="35">
        <v>7</v>
      </c>
      <c r="H111" s="40">
        <v>3.2</v>
      </c>
      <c r="I111" s="38" t="s">
        <v>3132</v>
      </c>
      <c r="J111" s="34">
        <f>IFERROR(_xlfn.XLOOKUP(I111,Index!$A:$A,Index!$B:$B),"")</f>
        <v>6561.46</v>
      </c>
      <c r="K111"/>
      <c r="L111"/>
      <c r="M111"/>
      <c r="N111"/>
      <c r="O111"/>
      <c r="P111"/>
    </row>
    <row r="112" spans="1:16" s="1" customFormat="1" ht="12.75" customHeight="1" x14ac:dyDescent="0.25">
      <c r="A112" s="26"/>
      <c r="B112" s="26"/>
      <c r="C112" s="30"/>
      <c r="D112" s="35" t="s">
        <v>264</v>
      </c>
      <c r="E112" s="63">
        <v>1.25</v>
      </c>
      <c r="F112" s="45">
        <v>32</v>
      </c>
      <c r="G112" s="35">
        <v>10</v>
      </c>
      <c r="H112" s="40">
        <v>4.5</v>
      </c>
      <c r="I112" s="38" t="s">
        <v>3133</v>
      </c>
      <c r="J112" s="34">
        <f>IFERROR(_xlfn.XLOOKUP(I112,Index!$A:$A,Index!$B:$B),"")</f>
        <v>7217.61</v>
      </c>
      <c r="K112"/>
      <c r="L112"/>
      <c r="M112"/>
      <c r="N112"/>
      <c r="O112"/>
      <c r="P112"/>
    </row>
    <row r="113" spans="1:16" s="1" customFormat="1" ht="12.75" customHeight="1" x14ac:dyDescent="0.25">
      <c r="A113" s="26"/>
      <c r="B113" s="26"/>
      <c r="C113" s="30"/>
      <c r="D113" s="35" t="s">
        <v>264</v>
      </c>
      <c r="E113" s="63">
        <v>1.5</v>
      </c>
      <c r="F113" s="45">
        <v>40</v>
      </c>
      <c r="G113" s="35">
        <v>16</v>
      </c>
      <c r="H113" s="40">
        <v>7.3</v>
      </c>
      <c r="I113" s="38" t="s">
        <v>3134</v>
      </c>
      <c r="J113" s="34">
        <f>IFERROR(_xlfn.XLOOKUP(I113,Index!$A:$A,Index!$B:$B),"")</f>
        <v>9382.8799999999992</v>
      </c>
      <c r="K113"/>
      <c r="L113"/>
      <c r="M113"/>
      <c r="N113"/>
      <c r="O113"/>
      <c r="P113"/>
    </row>
    <row r="114" spans="1:16" s="1" customFormat="1" ht="12.75" customHeight="1" x14ac:dyDescent="0.25">
      <c r="A114" s="26"/>
      <c r="B114" s="26"/>
      <c r="C114" s="30"/>
      <c r="D114" s="35" t="s">
        <v>264</v>
      </c>
      <c r="E114" s="63">
        <v>2</v>
      </c>
      <c r="F114" s="45">
        <v>50</v>
      </c>
      <c r="G114" s="35">
        <v>22</v>
      </c>
      <c r="H114" s="40">
        <v>10</v>
      </c>
      <c r="I114" s="38" t="s">
        <v>3135</v>
      </c>
      <c r="J114" s="34">
        <f>IFERROR(_xlfn.XLOOKUP(I114,Index!$A:$A,Index!$B:$B),"")</f>
        <v>12197.75</v>
      </c>
      <c r="K114"/>
      <c r="L114"/>
      <c r="M114"/>
      <c r="N114"/>
      <c r="O114"/>
      <c r="P114"/>
    </row>
    <row r="115" spans="1:16" s="1" customFormat="1" ht="12.75" customHeight="1" x14ac:dyDescent="0.25">
      <c r="A115" s="26"/>
      <c r="B115" s="26"/>
      <c r="C115" s="30"/>
      <c r="D115" s="35" t="s">
        <v>264</v>
      </c>
      <c r="E115" s="63">
        <v>2.5</v>
      </c>
      <c r="F115" s="45">
        <v>65</v>
      </c>
      <c r="G115" s="35">
        <v>42</v>
      </c>
      <c r="H115" s="40">
        <v>19.100000000000001</v>
      </c>
      <c r="I115" s="38" t="s">
        <v>3136</v>
      </c>
      <c r="J115" s="34">
        <f>IFERROR(_xlfn.XLOOKUP(I115,Index!$A:$A,Index!$B:$B),"")</f>
        <v>18359.59</v>
      </c>
      <c r="K115"/>
      <c r="L115"/>
      <c r="M115"/>
      <c r="N115"/>
      <c r="O115"/>
      <c r="P115"/>
    </row>
    <row r="116" spans="1:16" s="1" customFormat="1" ht="12.75" customHeight="1" x14ac:dyDescent="0.25">
      <c r="A116" s="27"/>
      <c r="B116" s="27"/>
      <c r="C116" s="31"/>
      <c r="D116" s="35" t="s">
        <v>264</v>
      </c>
      <c r="E116" s="63">
        <v>3</v>
      </c>
      <c r="F116" s="45">
        <v>80</v>
      </c>
      <c r="G116" s="35">
        <v>43</v>
      </c>
      <c r="H116" s="40">
        <v>19.5</v>
      </c>
      <c r="I116" s="38" t="s">
        <v>3137</v>
      </c>
      <c r="J116" s="34">
        <f>IFERROR(_xlfn.XLOOKUP(I116,Index!$A:$A,Index!$B:$B),"")</f>
        <v>23867.47</v>
      </c>
      <c r="K116"/>
      <c r="L116"/>
      <c r="M116"/>
      <c r="N116"/>
      <c r="O116"/>
      <c r="P116"/>
    </row>
    <row r="117" spans="1:16" s="1" customFormat="1" ht="12.75" customHeight="1" x14ac:dyDescent="0.25">
      <c r="A117" s="12"/>
      <c r="B117" s="12"/>
      <c r="C117" s="4"/>
      <c r="D117" s="4"/>
      <c r="E117" s="5"/>
      <c r="F117" s="101"/>
      <c r="G117" s="4"/>
      <c r="H117" s="19"/>
      <c r="I117" s="19"/>
      <c r="J117" s="20"/>
      <c r="K117"/>
      <c r="L117"/>
      <c r="M117"/>
    </row>
    <row r="118" spans="1:16" s="1" customFormat="1" ht="12.75" customHeight="1" x14ac:dyDescent="0.25">
      <c r="A118" s="68" t="s">
        <v>24</v>
      </c>
      <c r="B118" s="68" t="s">
        <v>359</v>
      </c>
      <c r="C118" s="69"/>
      <c r="D118" s="70"/>
      <c r="E118" s="71"/>
      <c r="F118" s="102"/>
      <c r="G118" s="103"/>
      <c r="H118" s="74"/>
      <c r="I118" s="74"/>
      <c r="J118" s="75"/>
      <c r="K118"/>
      <c r="L118"/>
      <c r="M118"/>
    </row>
    <row r="119" spans="1:16" s="1" customFormat="1" ht="15.75" x14ac:dyDescent="0.25">
      <c r="A119" s="48" t="s">
        <v>664</v>
      </c>
      <c r="B119" s="11"/>
      <c r="C119" s="4"/>
      <c r="D119" s="4"/>
      <c r="E119" s="5"/>
      <c r="F119" s="98"/>
      <c r="G119" s="4"/>
      <c r="H119" s="19"/>
      <c r="I119" s="19"/>
      <c r="J119" s="20"/>
      <c r="K119"/>
      <c r="L119"/>
      <c r="M119"/>
    </row>
    <row r="120" spans="1:16" s="1" customFormat="1" ht="12.75" customHeight="1" x14ac:dyDescent="0.25">
      <c r="A120" s="25" t="s">
        <v>31</v>
      </c>
      <c r="B120" s="28" t="s">
        <v>32</v>
      </c>
      <c r="C120" s="276" t="s">
        <v>33</v>
      </c>
      <c r="D120" s="276"/>
      <c r="E120" s="278" t="s">
        <v>34</v>
      </c>
      <c r="F120" s="278"/>
      <c r="G120" s="278" t="s">
        <v>35</v>
      </c>
      <c r="H120" s="278"/>
      <c r="I120" s="42" t="s">
        <v>36</v>
      </c>
      <c r="J120" s="43" t="s">
        <v>37</v>
      </c>
      <c r="K120"/>
      <c r="L120"/>
      <c r="M120"/>
    </row>
    <row r="121" spans="1:16" s="1" customFormat="1" ht="12.75" customHeight="1" x14ac:dyDescent="0.25">
      <c r="A121" s="32"/>
      <c r="B121" s="32"/>
      <c r="C121" s="33" t="s">
        <v>38</v>
      </c>
      <c r="D121" s="33" t="s">
        <v>39</v>
      </c>
      <c r="E121" s="33" t="s">
        <v>40</v>
      </c>
      <c r="F121" s="33" t="s">
        <v>41</v>
      </c>
      <c r="G121" s="33" t="s">
        <v>42</v>
      </c>
      <c r="H121" s="33" t="s">
        <v>43</v>
      </c>
      <c r="I121" s="33"/>
      <c r="J121" s="44"/>
      <c r="K121"/>
      <c r="L121"/>
      <c r="M121"/>
    </row>
    <row r="122" spans="1:16" s="1" customFormat="1" ht="12.75" customHeight="1" x14ac:dyDescent="0.25">
      <c r="A122" s="26" t="s">
        <v>665</v>
      </c>
      <c r="B122" s="26" t="s">
        <v>398</v>
      </c>
      <c r="C122" s="30" t="s">
        <v>46</v>
      </c>
      <c r="D122" s="35" t="s">
        <v>264</v>
      </c>
      <c r="E122" s="63">
        <v>0.375</v>
      </c>
      <c r="F122" s="104">
        <v>10</v>
      </c>
      <c r="G122" s="35">
        <v>1</v>
      </c>
      <c r="H122" s="40">
        <v>0.5</v>
      </c>
      <c r="I122" s="38" t="s">
        <v>3076</v>
      </c>
      <c r="J122" s="34">
        <f>J123</f>
        <v>1428.34</v>
      </c>
      <c r="K122"/>
      <c r="L122"/>
      <c r="M122"/>
    </row>
    <row r="123" spans="1:16" s="1" customFormat="1" ht="12.75" customHeight="1" x14ac:dyDescent="0.25">
      <c r="A123" s="26"/>
      <c r="B123" s="26"/>
      <c r="C123" s="30"/>
      <c r="D123" s="35" t="s">
        <v>264</v>
      </c>
      <c r="E123" s="63">
        <v>0.5</v>
      </c>
      <c r="F123" s="104">
        <v>15</v>
      </c>
      <c r="G123" s="35">
        <v>2</v>
      </c>
      <c r="H123" s="40">
        <v>0.9</v>
      </c>
      <c r="I123" s="38" t="s">
        <v>666</v>
      </c>
      <c r="J123" s="34">
        <f>IFERROR(_xlfn.XLOOKUP(I123,Index!$A:$A,Index!$B:$B),"")</f>
        <v>1428.34</v>
      </c>
      <c r="K123"/>
      <c r="L123"/>
      <c r="M123"/>
    </row>
    <row r="124" spans="1:16" s="1" customFormat="1" ht="12.75" customHeight="1" x14ac:dyDescent="0.25">
      <c r="A124" s="26"/>
      <c r="B124" s="26"/>
      <c r="C124" s="30"/>
      <c r="D124" s="35" t="s">
        <v>264</v>
      </c>
      <c r="E124" s="63">
        <v>0.75</v>
      </c>
      <c r="F124" s="104">
        <v>20</v>
      </c>
      <c r="G124" s="35">
        <v>4</v>
      </c>
      <c r="H124" s="40">
        <v>1.8</v>
      </c>
      <c r="I124" s="38" t="s">
        <v>667</v>
      </c>
      <c r="J124" s="34">
        <f>IFERROR(_xlfn.XLOOKUP(I124,Index!$A:$A,Index!$B:$B),"")</f>
        <v>1619.6</v>
      </c>
      <c r="K124"/>
      <c r="L124"/>
      <c r="M124"/>
    </row>
    <row r="125" spans="1:16" s="1" customFormat="1" ht="12.75" customHeight="1" x14ac:dyDescent="0.25">
      <c r="A125" s="26"/>
      <c r="B125" s="26"/>
      <c r="C125" s="30"/>
      <c r="D125" s="35" t="s">
        <v>264</v>
      </c>
      <c r="E125" s="63">
        <v>1</v>
      </c>
      <c r="F125" s="104">
        <v>25</v>
      </c>
      <c r="G125" s="35">
        <v>6</v>
      </c>
      <c r="H125" s="40">
        <v>2.7</v>
      </c>
      <c r="I125" s="38" t="s">
        <v>668</v>
      </c>
      <c r="J125" s="34">
        <f>IFERROR(_xlfn.XLOOKUP(I125,Index!$A:$A,Index!$B:$B),"")</f>
        <v>2061.6799999999998</v>
      </c>
      <c r="K125"/>
      <c r="L125"/>
      <c r="M125"/>
    </row>
    <row r="126" spans="1:16" s="1" customFormat="1" ht="12.75" customHeight="1" x14ac:dyDescent="0.25">
      <c r="A126" s="26"/>
      <c r="B126" s="26"/>
      <c r="C126" s="30"/>
      <c r="D126" s="35" t="s">
        <v>264</v>
      </c>
      <c r="E126" s="63">
        <v>1.25</v>
      </c>
      <c r="F126" s="104">
        <v>32</v>
      </c>
      <c r="G126" s="35">
        <v>8</v>
      </c>
      <c r="H126" s="40">
        <v>3.6</v>
      </c>
      <c r="I126" s="38" t="s">
        <v>3076</v>
      </c>
      <c r="J126" s="34">
        <f>J125*1.2</f>
        <v>2474.0159999999996</v>
      </c>
      <c r="K126"/>
      <c r="L126"/>
      <c r="M126"/>
    </row>
    <row r="127" spans="1:16" s="1" customFormat="1" ht="12.75" customHeight="1" x14ac:dyDescent="0.25">
      <c r="A127" s="26"/>
      <c r="B127" s="26"/>
      <c r="C127" s="30"/>
      <c r="D127" s="35" t="s">
        <v>264</v>
      </c>
      <c r="E127" s="63">
        <v>1.5</v>
      </c>
      <c r="F127" s="104">
        <v>40</v>
      </c>
      <c r="G127" s="35">
        <v>10</v>
      </c>
      <c r="H127" s="40">
        <v>4.5</v>
      </c>
      <c r="I127" s="38" t="s">
        <v>669</v>
      </c>
      <c r="J127" s="34">
        <f>IFERROR(_xlfn.XLOOKUP(I127,Index!$A:$A,Index!$B:$B),"")</f>
        <v>3441.47</v>
      </c>
      <c r="K127"/>
      <c r="L127"/>
      <c r="M127"/>
    </row>
    <row r="128" spans="1:16" s="1" customFormat="1" ht="12.75" customHeight="1" x14ac:dyDescent="0.25">
      <c r="A128" s="27"/>
      <c r="B128" s="27"/>
      <c r="C128" s="31"/>
      <c r="D128" s="82" t="s">
        <v>264</v>
      </c>
      <c r="E128" s="63">
        <v>2</v>
      </c>
      <c r="F128" s="104">
        <v>50</v>
      </c>
      <c r="G128" s="35">
        <v>14</v>
      </c>
      <c r="H128" s="40">
        <v>6.4</v>
      </c>
      <c r="I128" s="38" t="s">
        <v>670</v>
      </c>
      <c r="J128" s="34">
        <f>IFERROR(_xlfn.XLOOKUP(I128,Index!$A:$A,Index!$B:$B),"")</f>
        <v>4706.25</v>
      </c>
      <c r="K128"/>
      <c r="L128"/>
      <c r="M128"/>
    </row>
    <row r="129" spans="1:17" s="1" customFormat="1" ht="12.75" customHeight="1" x14ac:dyDescent="0.25">
      <c r="A129" s="12"/>
      <c r="B129" s="12"/>
      <c r="C129" s="4"/>
      <c r="D129" s="4"/>
      <c r="E129" s="5"/>
      <c r="F129" s="101"/>
      <c r="G129" s="4"/>
      <c r="H129" s="19"/>
      <c r="I129" s="19"/>
      <c r="J129" s="20"/>
      <c r="K129"/>
      <c r="L129"/>
      <c r="M129"/>
    </row>
    <row r="130" spans="1:17" s="1" customFormat="1" ht="15.75" x14ac:dyDescent="0.25">
      <c r="A130" s="61" t="s">
        <v>3138</v>
      </c>
      <c r="B130" s="61" t="s">
        <v>359</v>
      </c>
      <c r="C130" s="14"/>
      <c r="D130" s="3"/>
      <c r="E130" s="8"/>
      <c r="F130" s="9"/>
      <c r="G130" s="10"/>
      <c r="H130" s="19"/>
      <c r="I130" s="19"/>
      <c r="J130" s="20"/>
      <c r="K130"/>
      <c r="L130"/>
      <c r="M130"/>
      <c r="N130"/>
      <c r="O130"/>
      <c r="P130"/>
    </row>
    <row r="131" spans="1:17" s="1" customFormat="1" ht="15.75" x14ac:dyDescent="0.25">
      <c r="A131" s="48" t="s">
        <v>654</v>
      </c>
      <c r="B131" s="11"/>
      <c r="C131" s="4"/>
      <c r="D131" s="4"/>
      <c r="E131" s="5"/>
      <c r="F131" s="9"/>
      <c r="G131" s="4"/>
      <c r="H131" s="19"/>
      <c r="I131" s="19"/>
      <c r="J131" s="20"/>
      <c r="K131"/>
      <c r="L131"/>
      <c r="M131"/>
      <c r="N131"/>
      <c r="O131"/>
      <c r="P131"/>
    </row>
    <row r="132" spans="1:17" s="1" customFormat="1" ht="12.75" customHeight="1" x14ac:dyDescent="0.25">
      <c r="A132" s="25" t="s">
        <v>31</v>
      </c>
      <c r="B132" s="28" t="s">
        <v>32</v>
      </c>
      <c r="C132" s="276" t="s">
        <v>33</v>
      </c>
      <c r="D132" s="277"/>
      <c r="E132" s="278" t="s">
        <v>34</v>
      </c>
      <c r="F132" s="279"/>
      <c r="G132" s="278" t="s">
        <v>35</v>
      </c>
      <c r="H132" s="279"/>
      <c r="I132" s="42" t="s">
        <v>36</v>
      </c>
      <c r="J132" s="43" t="s">
        <v>37</v>
      </c>
      <c r="K132"/>
      <c r="L132"/>
      <c r="M132"/>
      <c r="N132"/>
      <c r="O132"/>
      <c r="P132"/>
    </row>
    <row r="133" spans="1:17" s="1" customFormat="1" ht="12.75" customHeight="1" x14ac:dyDescent="0.25">
      <c r="A133" s="32"/>
      <c r="B133" s="32"/>
      <c r="C133" s="33" t="s">
        <v>38</v>
      </c>
      <c r="D133" s="33" t="s">
        <v>39</v>
      </c>
      <c r="E133" s="33" t="s">
        <v>40</v>
      </c>
      <c r="F133" s="33" t="s">
        <v>41</v>
      </c>
      <c r="G133" s="33" t="s">
        <v>42</v>
      </c>
      <c r="H133" s="33" t="s">
        <v>43</v>
      </c>
      <c r="I133" s="33"/>
      <c r="J133" s="44"/>
      <c r="K133"/>
      <c r="L133"/>
      <c r="M133"/>
      <c r="N133"/>
      <c r="O133"/>
      <c r="P133"/>
    </row>
    <row r="134" spans="1:17" s="1" customFormat="1" ht="12.75" customHeight="1" x14ac:dyDescent="0.25">
      <c r="A134" s="26" t="s">
        <v>3139</v>
      </c>
      <c r="B134" s="26" t="s">
        <v>398</v>
      </c>
      <c r="C134" s="30" t="s">
        <v>46</v>
      </c>
      <c r="D134" s="35" t="s">
        <v>264</v>
      </c>
      <c r="E134" s="63">
        <v>0.5</v>
      </c>
      <c r="F134" s="45">
        <v>15</v>
      </c>
      <c r="G134" s="35">
        <v>3</v>
      </c>
      <c r="H134" s="40">
        <v>1.4</v>
      </c>
      <c r="I134" s="38" t="s">
        <v>3140</v>
      </c>
      <c r="J134" s="34">
        <f>IFERROR(_xlfn.XLOOKUP(I134,Index!$A:$A,Index!$B:$B),"")</f>
        <v>2537.5100000000002</v>
      </c>
      <c r="K134"/>
      <c r="L134"/>
      <c r="M134"/>
      <c r="N134"/>
      <c r="O134"/>
      <c r="P134"/>
    </row>
    <row r="135" spans="1:17" s="1" customFormat="1" x14ac:dyDescent="0.25">
      <c r="A135" s="26"/>
      <c r="B135" s="26"/>
      <c r="C135" s="30"/>
      <c r="D135" s="35" t="s">
        <v>264</v>
      </c>
      <c r="E135" s="63">
        <v>0.75</v>
      </c>
      <c r="F135" s="45">
        <v>20</v>
      </c>
      <c r="G135" s="35">
        <v>4</v>
      </c>
      <c r="H135" s="40">
        <v>1.8</v>
      </c>
      <c r="I135" s="38" t="s">
        <v>3141</v>
      </c>
      <c r="J135" s="34">
        <f>IFERROR(_xlfn.XLOOKUP(I135,Index!$A:$A,Index!$B:$B),"")</f>
        <v>2791.25</v>
      </c>
      <c r="K135"/>
      <c r="L135"/>
      <c r="M135"/>
      <c r="N135"/>
      <c r="O135"/>
      <c r="P135"/>
    </row>
    <row r="136" spans="1:17" s="1" customFormat="1" x14ac:dyDescent="0.25">
      <c r="A136" s="26"/>
      <c r="B136" s="26"/>
      <c r="C136" s="30"/>
      <c r="D136" s="35" t="s">
        <v>264</v>
      </c>
      <c r="E136" s="63">
        <v>1</v>
      </c>
      <c r="F136" s="45">
        <v>25</v>
      </c>
      <c r="G136" s="35">
        <v>7</v>
      </c>
      <c r="H136" s="40">
        <v>3.2</v>
      </c>
      <c r="I136" s="38" t="s">
        <v>3142</v>
      </c>
      <c r="J136" s="34">
        <f>IFERROR(_xlfn.XLOOKUP(I136,Index!$A:$A,Index!$B:$B),"")</f>
        <v>3167.92</v>
      </c>
      <c r="K136"/>
      <c r="L136"/>
      <c r="M136"/>
      <c r="N136"/>
      <c r="O136"/>
      <c r="P136"/>
    </row>
    <row r="137" spans="1:17" s="1" customFormat="1" ht="12.75" customHeight="1" x14ac:dyDescent="0.25">
      <c r="A137" s="26"/>
      <c r="B137" s="26"/>
      <c r="C137" s="30"/>
      <c r="D137" s="35" t="s">
        <v>264</v>
      </c>
      <c r="E137" s="63">
        <v>1.25</v>
      </c>
      <c r="F137" s="45">
        <v>32</v>
      </c>
      <c r="G137" s="35">
        <v>10</v>
      </c>
      <c r="H137" s="40">
        <v>4.5</v>
      </c>
      <c r="I137" s="38" t="s">
        <v>3147</v>
      </c>
      <c r="J137" s="34">
        <f>IFERROR(_xlfn.XLOOKUP(I137,Index!$A:$A,Index!$B:$B),"")</f>
        <v>5225.62</v>
      </c>
      <c r="K137"/>
      <c r="L137"/>
      <c r="M137"/>
      <c r="N137"/>
      <c r="O137"/>
      <c r="P137"/>
    </row>
    <row r="138" spans="1:17" s="1" customFormat="1" ht="12.75" customHeight="1" x14ac:dyDescent="0.25">
      <c r="A138" s="26"/>
      <c r="B138" s="26"/>
      <c r="C138" s="30"/>
      <c r="D138" s="35" t="s">
        <v>264</v>
      </c>
      <c r="E138" s="63">
        <v>1.5</v>
      </c>
      <c r="F138" s="45">
        <v>40</v>
      </c>
      <c r="G138" s="35">
        <v>16</v>
      </c>
      <c r="H138" s="40">
        <v>7.3</v>
      </c>
      <c r="I138" s="38" t="s">
        <v>3143</v>
      </c>
      <c r="J138" s="34">
        <f>IFERROR(_xlfn.XLOOKUP(I138,Index!$A:$A,Index!$B:$B),"")</f>
        <v>6089.98</v>
      </c>
      <c r="K138"/>
      <c r="L138"/>
      <c r="M138"/>
      <c r="N138"/>
      <c r="O138"/>
      <c r="P138"/>
    </row>
    <row r="139" spans="1:17" s="1" customFormat="1" ht="12.75" customHeight="1" x14ac:dyDescent="0.25">
      <c r="A139" s="26"/>
      <c r="B139" s="26"/>
      <c r="C139" s="30"/>
      <c r="D139" s="35" t="s">
        <v>264</v>
      </c>
      <c r="E139" s="63">
        <v>2</v>
      </c>
      <c r="F139" s="45">
        <v>50</v>
      </c>
      <c r="G139" s="35">
        <v>22</v>
      </c>
      <c r="H139" s="40">
        <v>10</v>
      </c>
      <c r="I139" s="38" t="s">
        <v>3144</v>
      </c>
      <c r="J139" s="34">
        <f>IFERROR(_xlfn.XLOOKUP(I139,Index!$A:$A,Index!$B:$B),"")</f>
        <v>8068.4</v>
      </c>
      <c r="K139"/>
      <c r="L139"/>
      <c r="M139"/>
      <c r="N139"/>
      <c r="O139"/>
      <c r="P139"/>
    </row>
    <row r="140" spans="1:17" s="1" customFormat="1" ht="12.75" customHeight="1" x14ac:dyDescent="0.25">
      <c r="A140" s="26"/>
      <c r="B140" s="26"/>
      <c r="C140" s="30"/>
      <c r="D140" s="35" t="s">
        <v>264</v>
      </c>
      <c r="E140" s="63">
        <v>2.5</v>
      </c>
      <c r="F140" s="45">
        <v>65</v>
      </c>
      <c r="G140" s="35">
        <v>42</v>
      </c>
      <c r="H140" s="40">
        <v>19.100000000000001</v>
      </c>
      <c r="I140" s="38" t="s">
        <v>3145</v>
      </c>
      <c r="J140" s="34">
        <f>IFERROR(_xlfn.XLOOKUP(I140,Index!$A:$A,Index!$B:$B),"")</f>
        <v>11704.15</v>
      </c>
      <c r="K140"/>
      <c r="L140"/>
      <c r="M140"/>
      <c r="N140"/>
      <c r="O140"/>
      <c r="P140"/>
    </row>
    <row r="141" spans="1:17" s="1" customFormat="1" ht="12.75" customHeight="1" x14ac:dyDescent="0.25">
      <c r="A141" s="27"/>
      <c r="B141" s="27"/>
      <c r="C141" s="31"/>
      <c r="D141" s="35" t="s">
        <v>264</v>
      </c>
      <c r="E141" s="63">
        <v>3</v>
      </c>
      <c r="F141" s="45">
        <v>80</v>
      </c>
      <c r="G141" s="35">
        <v>43</v>
      </c>
      <c r="H141" s="40">
        <v>19.5</v>
      </c>
      <c r="I141" s="38" t="s">
        <v>3146</v>
      </c>
      <c r="J141" s="34">
        <f>IFERROR(_xlfn.XLOOKUP(I141,Index!$A:$A,Index!$B:$B),"")</f>
        <v>12649.78</v>
      </c>
      <c r="K141"/>
      <c r="L141"/>
      <c r="M141"/>
      <c r="N141"/>
      <c r="O141"/>
      <c r="P141"/>
    </row>
    <row r="142" spans="1:17" s="76" customFormat="1" x14ac:dyDescent="0.25">
      <c r="A142" s="12"/>
      <c r="B142" s="12"/>
      <c r="C142" s="4"/>
      <c r="D142" s="4"/>
      <c r="E142" s="5"/>
      <c r="F142" s="101"/>
      <c r="G142" s="4"/>
      <c r="H142" s="19"/>
      <c r="I142" s="19"/>
      <c r="J142" s="20"/>
      <c r="K142"/>
      <c r="L142"/>
      <c r="M142"/>
      <c r="N142" s="1"/>
      <c r="O142" s="1"/>
      <c r="P142" s="1"/>
      <c r="Q142" s="1"/>
    </row>
    <row r="143" spans="1:17" s="1" customFormat="1" ht="12.75" customHeight="1" x14ac:dyDescent="0.25">
      <c r="A143" s="12"/>
      <c r="B143" s="12"/>
      <c r="C143" s="77"/>
      <c r="D143" s="105"/>
      <c r="E143" s="4"/>
      <c r="F143" s="19"/>
      <c r="G143"/>
      <c r="H143"/>
      <c r="I143"/>
      <c r="J143"/>
    </row>
    <row r="144" spans="1:17" s="1" customFormat="1" ht="12.75" customHeight="1" x14ac:dyDescent="0.2">
      <c r="A144" s="68" t="s">
        <v>25</v>
      </c>
      <c r="B144" s="68" t="s">
        <v>356</v>
      </c>
      <c r="C144" s="14"/>
      <c r="D144" s="3"/>
      <c r="E144" s="8"/>
      <c r="F144" s="9"/>
      <c r="G144" s="10"/>
      <c r="H144" s="19"/>
      <c r="I144" s="19"/>
      <c r="J144" s="20"/>
    </row>
    <row r="145" spans="1:11" s="1" customFormat="1" ht="15.75" x14ac:dyDescent="0.2">
      <c r="A145" s="48" t="s">
        <v>671</v>
      </c>
      <c r="B145" s="11"/>
      <c r="C145" s="4"/>
      <c r="D145" s="4"/>
      <c r="E145" s="5"/>
      <c r="F145" s="9"/>
      <c r="G145" s="4"/>
      <c r="H145" s="19"/>
      <c r="I145" s="19"/>
      <c r="J145" s="20"/>
    </row>
    <row r="146" spans="1:11" s="1" customFormat="1" ht="12" x14ac:dyDescent="0.2">
      <c r="A146" s="25" t="s">
        <v>31</v>
      </c>
      <c r="B146" s="28" t="s">
        <v>32</v>
      </c>
      <c r="C146" s="29" t="s">
        <v>33</v>
      </c>
      <c r="D146" s="22"/>
      <c r="E146" s="22" t="s">
        <v>34</v>
      </c>
      <c r="F146" s="22"/>
      <c r="G146" s="23" t="s">
        <v>35</v>
      </c>
      <c r="H146" s="23"/>
      <c r="I146" s="42" t="s">
        <v>36</v>
      </c>
      <c r="J146" s="24" t="s">
        <v>37</v>
      </c>
    </row>
    <row r="147" spans="1:11" s="1" customFormat="1" ht="12.75" customHeight="1" x14ac:dyDescent="0.2">
      <c r="A147" s="32"/>
      <c r="B147" s="32"/>
      <c r="C147" s="33" t="s">
        <v>38</v>
      </c>
      <c r="D147" s="33" t="s">
        <v>39</v>
      </c>
      <c r="E147" s="33" t="s">
        <v>40</v>
      </c>
      <c r="F147" s="33" t="s">
        <v>41</v>
      </c>
      <c r="G147" s="33" t="s">
        <v>42</v>
      </c>
      <c r="H147" s="39" t="s">
        <v>43</v>
      </c>
      <c r="I147" s="33"/>
      <c r="J147" s="41"/>
    </row>
    <row r="148" spans="1:11" s="1" customFormat="1" ht="12.75" customHeight="1" x14ac:dyDescent="0.2">
      <c r="A148" s="26" t="s">
        <v>672</v>
      </c>
      <c r="B148" s="26" t="s">
        <v>462</v>
      </c>
      <c r="C148" s="30" t="s">
        <v>46</v>
      </c>
      <c r="D148" s="35" t="s">
        <v>100</v>
      </c>
      <c r="E148" s="79" t="s">
        <v>673</v>
      </c>
      <c r="F148" s="37">
        <v>15</v>
      </c>
      <c r="G148" s="35">
        <v>5</v>
      </c>
      <c r="H148" s="40">
        <v>2.2999999999999998</v>
      </c>
      <c r="I148" s="38" t="s">
        <v>674</v>
      </c>
      <c r="J148" s="34">
        <f>IFERROR(_xlfn.XLOOKUP(I148,Index!$A:$A,Index!$B:$B),"")</f>
        <v>2113.58</v>
      </c>
    </row>
    <row r="149" spans="1:11" s="1" customFormat="1" ht="12.75" customHeight="1" x14ac:dyDescent="0.2">
      <c r="A149" s="26"/>
      <c r="B149" s="26"/>
      <c r="C149" s="30"/>
      <c r="D149" s="35" t="s">
        <v>49</v>
      </c>
      <c r="E149" s="79" t="s">
        <v>673</v>
      </c>
      <c r="F149" s="37">
        <v>15</v>
      </c>
      <c r="G149" s="35">
        <v>5</v>
      </c>
      <c r="H149" s="40">
        <v>2.2999999999999998</v>
      </c>
      <c r="I149" s="38" t="s">
        <v>3076</v>
      </c>
      <c r="J149" s="34">
        <f>J148*1.05</f>
        <v>2219.259</v>
      </c>
    </row>
    <row r="150" spans="1:11" s="1" customFormat="1" ht="12.75" customHeight="1" x14ac:dyDescent="0.2">
      <c r="A150" s="26"/>
      <c r="B150" s="26"/>
      <c r="C150" s="30"/>
      <c r="D150" s="35" t="s">
        <v>51</v>
      </c>
      <c r="E150" s="79" t="s">
        <v>673</v>
      </c>
      <c r="F150" s="37">
        <v>15</v>
      </c>
      <c r="G150" s="35">
        <v>5</v>
      </c>
      <c r="H150" s="40">
        <v>2.2999999999999998</v>
      </c>
      <c r="I150" s="38" t="s">
        <v>675</v>
      </c>
      <c r="J150" s="34">
        <f>J149</f>
        <v>2219.259</v>
      </c>
    </row>
    <row r="151" spans="1:11" s="1" customFormat="1" ht="12" x14ac:dyDescent="0.2">
      <c r="A151" s="26"/>
      <c r="B151" s="26"/>
      <c r="C151" s="30"/>
      <c r="D151" s="35" t="s">
        <v>100</v>
      </c>
      <c r="E151" s="79" t="s">
        <v>127</v>
      </c>
      <c r="F151" s="37">
        <v>20</v>
      </c>
      <c r="G151" s="35">
        <v>9</v>
      </c>
      <c r="H151" s="40">
        <v>4.0999999999999996</v>
      </c>
      <c r="I151" s="38" t="s">
        <v>676</v>
      </c>
      <c r="J151" s="34">
        <f>IFERROR(_xlfn.XLOOKUP(I151,Index!$A:$A,Index!$B:$B),"")</f>
        <v>2383.4899999999998</v>
      </c>
      <c r="K151" s="126"/>
    </row>
    <row r="152" spans="1:11" s="1" customFormat="1" ht="12" x14ac:dyDescent="0.2">
      <c r="A152" s="26"/>
      <c r="B152" s="26"/>
      <c r="C152" s="30"/>
      <c r="D152" s="35" t="s">
        <v>49</v>
      </c>
      <c r="E152" s="79" t="s">
        <v>127</v>
      </c>
      <c r="F152" s="37">
        <v>20</v>
      </c>
      <c r="G152" s="35">
        <v>9</v>
      </c>
      <c r="H152" s="40">
        <v>4.0999999999999996</v>
      </c>
      <c r="I152" s="38" t="s">
        <v>677</v>
      </c>
      <c r="J152" s="34">
        <f>IFERROR(_xlfn.XLOOKUP(I152,Index!$A:$A,Index!$B:$B),"")</f>
        <v>2500.89</v>
      </c>
    </row>
    <row r="153" spans="1:11" s="1" customFormat="1" ht="12.75" customHeight="1" x14ac:dyDescent="0.2">
      <c r="A153" s="26"/>
      <c r="B153" s="26"/>
      <c r="C153" s="30"/>
      <c r="D153" s="35" t="s">
        <v>51</v>
      </c>
      <c r="E153" s="79" t="s">
        <v>127</v>
      </c>
      <c r="F153" s="37">
        <v>20</v>
      </c>
      <c r="G153" s="35">
        <v>9</v>
      </c>
      <c r="H153" s="40">
        <v>4.0999999999999996</v>
      </c>
      <c r="I153" s="38" t="s">
        <v>678</v>
      </c>
      <c r="J153" s="34">
        <f>IFERROR(_xlfn.XLOOKUP(I153,Index!$A:$A,Index!$B:$B),"")</f>
        <v>2500.89</v>
      </c>
    </row>
    <row r="154" spans="1:11" s="1" customFormat="1" ht="12.75" customHeight="1" x14ac:dyDescent="0.2">
      <c r="A154" s="26"/>
      <c r="B154" s="26"/>
      <c r="C154" s="30"/>
      <c r="D154" s="35" t="s">
        <v>100</v>
      </c>
      <c r="E154" s="79" t="s">
        <v>679</v>
      </c>
      <c r="F154" s="37">
        <v>25</v>
      </c>
      <c r="G154" s="35">
        <v>10</v>
      </c>
      <c r="H154" s="40">
        <v>4.5</v>
      </c>
      <c r="I154" s="38" t="s">
        <v>680</v>
      </c>
      <c r="J154" s="34">
        <f>IFERROR(_xlfn.XLOOKUP(I154,Index!$A:$A,Index!$B:$B),"")</f>
        <v>2417.0100000000002</v>
      </c>
    </row>
    <row r="155" spans="1:11" s="1" customFormat="1" ht="12.75" customHeight="1" x14ac:dyDescent="0.2">
      <c r="A155" s="26"/>
      <c r="B155" s="26"/>
      <c r="C155" s="30"/>
      <c r="D155" s="35" t="s">
        <v>49</v>
      </c>
      <c r="E155" s="79" t="s">
        <v>679</v>
      </c>
      <c r="F155" s="37">
        <v>25</v>
      </c>
      <c r="G155" s="35">
        <v>10</v>
      </c>
      <c r="H155" s="40">
        <v>4.5</v>
      </c>
      <c r="I155" s="38" t="s">
        <v>681</v>
      </c>
      <c r="J155" s="34">
        <f>IFERROR(_xlfn.XLOOKUP(I155,Index!$A:$A,Index!$B:$B),"")</f>
        <v>2537.48</v>
      </c>
    </row>
    <row r="156" spans="1:11" s="1" customFormat="1" ht="12.75" customHeight="1" x14ac:dyDescent="0.2">
      <c r="A156" s="26"/>
      <c r="B156" s="26"/>
      <c r="C156" s="30"/>
      <c r="D156" s="35" t="s">
        <v>51</v>
      </c>
      <c r="E156" s="79" t="s">
        <v>679</v>
      </c>
      <c r="F156" s="37">
        <v>25</v>
      </c>
      <c r="G156" s="35">
        <v>10</v>
      </c>
      <c r="H156" s="40">
        <v>4.5</v>
      </c>
      <c r="I156" s="38" t="s">
        <v>682</v>
      </c>
      <c r="J156" s="34">
        <f>IFERROR(_xlfn.XLOOKUP(I156,Index!$A:$A,Index!$B:$B),"")</f>
        <v>2537.48</v>
      </c>
    </row>
    <row r="157" spans="1:11" s="1" customFormat="1" ht="12.75" customHeight="1" x14ac:dyDescent="0.2">
      <c r="A157" s="26"/>
      <c r="B157" s="26"/>
      <c r="C157" s="30"/>
      <c r="D157" s="35" t="s">
        <v>100</v>
      </c>
      <c r="E157" s="79" t="s">
        <v>132</v>
      </c>
      <c r="F157" s="37">
        <v>32</v>
      </c>
      <c r="G157" s="35">
        <v>14</v>
      </c>
      <c r="H157" s="40">
        <v>6.4</v>
      </c>
      <c r="I157" s="38" t="s">
        <v>683</v>
      </c>
      <c r="J157" s="34">
        <f>IFERROR(_xlfn.XLOOKUP(I157,Index!$A:$A,Index!$B:$B),"")</f>
        <v>2673.18</v>
      </c>
    </row>
    <row r="158" spans="1:11" s="1" customFormat="1" ht="12.75" customHeight="1" x14ac:dyDescent="0.2">
      <c r="A158" s="26"/>
      <c r="B158" s="26"/>
      <c r="C158" s="30"/>
      <c r="D158" s="35" t="s">
        <v>49</v>
      </c>
      <c r="E158" s="79" t="s">
        <v>132</v>
      </c>
      <c r="F158" s="37">
        <v>32</v>
      </c>
      <c r="G158" s="35">
        <v>14</v>
      </c>
      <c r="H158" s="40">
        <v>6.4</v>
      </c>
      <c r="I158" s="38" t="s">
        <v>684</v>
      </c>
      <c r="J158" s="34">
        <f>IFERROR(_xlfn.XLOOKUP(I158,Index!$A:$A,Index!$B:$B),"")</f>
        <v>2807.39</v>
      </c>
    </row>
    <row r="159" spans="1:11" s="1" customFormat="1" ht="12.75" customHeight="1" x14ac:dyDescent="0.2">
      <c r="A159" s="26"/>
      <c r="B159" s="26"/>
      <c r="C159" s="30"/>
      <c r="D159" s="35" t="s">
        <v>51</v>
      </c>
      <c r="E159" s="79" t="s">
        <v>132</v>
      </c>
      <c r="F159" s="37">
        <v>32</v>
      </c>
      <c r="G159" s="35">
        <v>14</v>
      </c>
      <c r="H159" s="40">
        <v>6.4</v>
      </c>
      <c r="I159" s="38" t="s">
        <v>3076</v>
      </c>
      <c r="J159" s="34">
        <f>J158</f>
        <v>2807.39</v>
      </c>
    </row>
    <row r="160" spans="1:11" s="1" customFormat="1" ht="12.75" customHeight="1" x14ac:dyDescent="0.2">
      <c r="A160" s="26"/>
      <c r="B160" s="26"/>
      <c r="C160" s="30"/>
      <c r="D160" s="35" t="s">
        <v>100</v>
      </c>
      <c r="E160" s="79" t="s">
        <v>134</v>
      </c>
      <c r="F160" s="37">
        <v>40</v>
      </c>
      <c r="G160" s="35">
        <v>17</v>
      </c>
      <c r="H160" s="40">
        <v>7.7</v>
      </c>
      <c r="I160" s="38" t="s">
        <v>685</v>
      </c>
      <c r="J160" s="34">
        <f>IFERROR(_xlfn.XLOOKUP(I160,Index!$A:$A,Index!$B:$B),"")</f>
        <v>2778.43</v>
      </c>
    </row>
    <row r="161" spans="1:17" s="1" customFormat="1" ht="12.75" customHeight="1" x14ac:dyDescent="0.2">
      <c r="A161" s="26"/>
      <c r="B161" s="26"/>
      <c r="C161" s="30"/>
      <c r="D161" s="35" t="s">
        <v>49</v>
      </c>
      <c r="E161" s="79" t="s">
        <v>134</v>
      </c>
      <c r="F161" s="37">
        <v>40</v>
      </c>
      <c r="G161" s="35">
        <v>17</v>
      </c>
      <c r="H161" s="40">
        <v>7.7</v>
      </c>
      <c r="I161" s="38" t="s">
        <v>686</v>
      </c>
      <c r="J161" s="34">
        <f>IFERROR(_xlfn.XLOOKUP(I161,Index!$A:$A,Index!$B:$B),"")</f>
        <v>2917.2</v>
      </c>
    </row>
    <row r="162" spans="1:17" s="1" customFormat="1" ht="12.75" customHeight="1" x14ac:dyDescent="0.2">
      <c r="A162" s="26"/>
      <c r="B162" s="26"/>
      <c r="C162" s="30"/>
      <c r="D162" s="35" t="s">
        <v>51</v>
      </c>
      <c r="E162" s="79" t="s">
        <v>134</v>
      </c>
      <c r="F162" s="37">
        <v>40</v>
      </c>
      <c r="G162" s="35">
        <v>17</v>
      </c>
      <c r="H162" s="40">
        <v>7.7</v>
      </c>
      <c r="I162" s="38" t="s">
        <v>687</v>
      </c>
      <c r="J162" s="34">
        <f>IFERROR(_xlfn.XLOOKUP(I162,Index!$A:$A,Index!$B:$B),"")</f>
        <v>2917.2</v>
      </c>
    </row>
    <row r="163" spans="1:17" s="1" customFormat="1" ht="12.75" customHeight="1" x14ac:dyDescent="0.2">
      <c r="A163" s="26"/>
      <c r="B163" s="26"/>
      <c r="C163" s="30"/>
      <c r="D163" s="35" t="s">
        <v>100</v>
      </c>
      <c r="E163" s="79" t="s">
        <v>688</v>
      </c>
      <c r="F163" s="37">
        <v>50</v>
      </c>
      <c r="G163" s="35">
        <v>16</v>
      </c>
      <c r="H163" s="40">
        <v>7.3</v>
      </c>
      <c r="I163" s="38" t="s">
        <v>689</v>
      </c>
      <c r="J163" s="34">
        <f>IFERROR(_xlfn.XLOOKUP(I163,Index!$A:$A,Index!$B:$B),"")</f>
        <v>2362.13</v>
      </c>
    </row>
    <row r="164" spans="1:17" s="1" customFormat="1" ht="12.75" customHeight="1" x14ac:dyDescent="0.2">
      <c r="A164" s="26"/>
      <c r="B164" s="26"/>
      <c r="C164" s="30"/>
      <c r="D164" s="35" t="s">
        <v>49</v>
      </c>
      <c r="E164" s="79" t="s">
        <v>688</v>
      </c>
      <c r="F164" s="37">
        <v>50</v>
      </c>
      <c r="G164" s="35">
        <v>16</v>
      </c>
      <c r="H164" s="40">
        <v>7.3</v>
      </c>
      <c r="I164" s="38" t="s">
        <v>690</v>
      </c>
      <c r="J164" s="34">
        <f>IFERROR(_xlfn.XLOOKUP(I164,Index!$A:$A,Index!$B:$B),"")</f>
        <v>2478.02</v>
      </c>
      <c r="K164" s="126"/>
    </row>
    <row r="165" spans="1:17" s="1" customFormat="1" ht="12.75" customHeight="1" x14ac:dyDescent="0.2">
      <c r="A165" s="26"/>
      <c r="B165" s="26"/>
      <c r="C165" s="30"/>
      <c r="D165" s="35" t="s">
        <v>51</v>
      </c>
      <c r="E165" s="79" t="s">
        <v>688</v>
      </c>
      <c r="F165" s="37">
        <v>50</v>
      </c>
      <c r="G165" s="35">
        <v>16</v>
      </c>
      <c r="H165" s="40">
        <v>7.3</v>
      </c>
      <c r="I165" s="38" t="s">
        <v>691</v>
      </c>
      <c r="J165" s="34">
        <f>IFERROR(_xlfn.XLOOKUP(I165,Index!$A:$A,Index!$B:$B),"")</f>
        <v>2478.02</v>
      </c>
    </row>
    <row r="166" spans="1:17" s="76" customFormat="1" ht="12" x14ac:dyDescent="0.2">
      <c r="A166" s="26"/>
      <c r="B166" s="26"/>
      <c r="C166" s="30"/>
      <c r="D166" s="35" t="s">
        <v>100</v>
      </c>
      <c r="E166" s="79" t="s">
        <v>139</v>
      </c>
      <c r="F166" s="37">
        <v>65</v>
      </c>
      <c r="G166" s="35">
        <v>27</v>
      </c>
      <c r="H166" s="40">
        <v>12.2</v>
      </c>
      <c r="I166" s="38" t="s">
        <v>692</v>
      </c>
      <c r="J166" s="34">
        <f>IFERROR(_xlfn.XLOOKUP(I166,Index!$A:$A,Index!$B:$B),"")</f>
        <v>3426.53</v>
      </c>
      <c r="K166" s="1"/>
      <c r="L166" s="1"/>
      <c r="M166" s="1"/>
      <c r="N166" s="1"/>
      <c r="O166" s="1"/>
      <c r="P166" s="1"/>
      <c r="Q166" s="1"/>
    </row>
    <row r="167" spans="1:17" s="1" customFormat="1" ht="12" x14ac:dyDescent="0.2">
      <c r="A167" s="26"/>
      <c r="B167" s="26"/>
      <c r="C167" s="30"/>
      <c r="D167" s="35" t="s">
        <v>49</v>
      </c>
      <c r="E167" s="79" t="s">
        <v>139</v>
      </c>
      <c r="F167" s="37">
        <v>65</v>
      </c>
      <c r="G167" s="35">
        <v>27</v>
      </c>
      <c r="H167" s="40">
        <v>12.2</v>
      </c>
      <c r="I167" s="38" t="s">
        <v>693</v>
      </c>
      <c r="J167" s="34">
        <f>IFERROR(_xlfn.XLOOKUP(I167,Index!$A:$A,Index!$B:$B),"")</f>
        <v>3597.33</v>
      </c>
    </row>
    <row r="168" spans="1:17" s="1" customFormat="1" ht="12.75" customHeight="1" x14ac:dyDescent="0.2">
      <c r="A168" s="26"/>
      <c r="B168" s="26"/>
      <c r="C168" s="30"/>
      <c r="D168" s="35" t="s">
        <v>51</v>
      </c>
      <c r="E168" s="79" t="s">
        <v>139</v>
      </c>
      <c r="F168" s="37">
        <v>65</v>
      </c>
      <c r="G168" s="35">
        <v>27</v>
      </c>
      <c r="H168" s="40">
        <v>12.2</v>
      </c>
      <c r="I168" s="38" t="s">
        <v>694</v>
      </c>
      <c r="J168" s="34">
        <f>IFERROR(_xlfn.XLOOKUP(I168,Index!$A:$A,Index!$B:$B),"")</f>
        <v>3597.33</v>
      </c>
    </row>
    <row r="169" spans="1:17" s="1" customFormat="1" ht="12.75" customHeight="1" x14ac:dyDescent="0.2">
      <c r="A169" s="26"/>
      <c r="B169" s="26"/>
      <c r="C169" s="30"/>
      <c r="D169" s="35" t="s">
        <v>100</v>
      </c>
      <c r="E169" s="79" t="s">
        <v>695</v>
      </c>
      <c r="F169" s="37">
        <v>80</v>
      </c>
      <c r="G169" s="35">
        <v>30</v>
      </c>
      <c r="H169" s="40">
        <v>13.6</v>
      </c>
      <c r="I169" s="38" t="s">
        <v>696</v>
      </c>
      <c r="J169" s="34">
        <f>IFERROR(_xlfn.XLOOKUP(I169,Index!$A:$A,Index!$B:$B),"")</f>
        <v>4443.67</v>
      </c>
      <c r="K169" s="126"/>
    </row>
    <row r="170" spans="1:17" s="1" customFormat="1" ht="12.75" customHeight="1" x14ac:dyDescent="0.2">
      <c r="A170" s="26"/>
      <c r="B170" s="26"/>
      <c r="C170" s="30"/>
      <c r="D170" s="35" t="s">
        <v>49</v>
      </c>
      <c r="E170" s="79" t="s">
        <v>695</v>
      </c>
      <c r="F170" s="37">
        <v>80</v>
      </c>
      <c r="G170" s="35">
        <v>30</v>
      </c>
      <c r="H170" s="40">
        <v>13.6</v>
      </c>
      <c r="I170" s="38" t="s">
        <v>697</v>
      </c>
      <c r="J170" s="34">
        <f>IFERROR(_xlfn.XLOOKUP(I170,Index!$A:$A,Index!$B:$B),"")</f>
        <v>4667.83</v>
      </c>
    </row>
    <row r="171" spans="1:17" s="55" customFormat="1" ht="14.25" x14ac:dyDescent="0.2">
      <c r="A171" s="26"/>
      <c r="B171" s="26"/>
      <c r="C171" s="30"/>
      <c r="D171" s="35" t="s">
        <v>51</v>
      </c>
      <c r="E171" s="79" t="s">
        <v>695</v>
      </c>
      <c r="F171" s="37">
        <v>80</v>
      </c>
      <c r="G171" s="35">
        <v>30</v>
      </c>
      <c r="H171" s="40">
        <v>13.6</v>
      </c>
      <c r="I171" s="38" t="s">
        <v>698</v>
      </c>
      <c r="J171" s="34">
        <f>IFERROR(_xlfn.XLOOKUP(I171,Index!$A:$A,Index!$B:$B),"")</f>
        <v>4667.83</v>
      </c>
      <c r="K171" s="1"/>
      <c r="L171" s="1"/>
      <c r="M171" s="1"/>
      <c r="N171" s="1"/>
      <c r="O171" s="1"/>
      <c r="P171" s="1"/>
      <c r="Q171" s="1"/>
    </row>
    <row r="172" spans="1:17" s="55" customFormat="1" ht="14.25" x14ac:dyDescent="0.2">
      <c r="A172" s="26"/>
      <c r="B172" s="26"/>
      <c r="C172" s="30"/>
      <c r="D172" s="35" t="s">
        <v>100</v>
      </c>
      <c r="E172" s="79" t="s">
        <v>699</v>
      </c>
      <c r="F172" s="37">
        <v>100</v>
      </c>
      <c r="G172" s="35">
        <v>51</v>
      </c>
      <c r="H172" s="40">
        <v>23.1</v>
      </c>
      <c r="I172" s="38" t="s">
        <v>700</v>
      </c>
      <c r="J172" s="34">
        <f>IFERROR(_xlfn.XLOOKUP(I172,Index!$A:$A,Index!$B:$B),"")</f>
        <v>7078.74</v>
      </c>
      <c r="K172" s="126"/>
      <c r="L172" s="1"/>
      <c r="M172" s="1"/>
      <c r="N172" s="1"/>
      <c r="O172" s="1"/>
      <c r="P172" s="1"/>
      <c r="Q172" s="1"/>
    </row>
    <row r="173" spans="1:17" s="1" customFormat="1" ht="12.75" customHeight="1" x14ac:dyDescent="0.2">
      <c r="A173" s="26"/>
      <c r="B173" s="26"/>
      <c r="C173" s="30"/>
      <c r="D173" s="35" t="s">
        <v>49</v>
      </c>
      <c r="E173" s="79" t="s">
        <v>699</v>
      </c>
      <c r="F173" s="37">
        <v>100</v>
      </c>
      <c r="G173" s="35">
        <v>51</v>
      </c>
      <c r="H173" s="40">
        <v>23.1</v>
      </c>
      <c r="I173" s="38" t="s">
        <v>701</v>
      </c>
      <c r="J173" s="34">
        <f>IFERROR(_xlfn.XLOOKUP(I173,Index!$A:$A,Index!$B:$B),"")</f>
        <v>7432.5</v>
      </c>
    </row>
    <row r="174" spans="1:17" s="1" customFormat="1" ht="12.75" customHeight="1" x14ac:dyDescent="0.2">
      <c r="A174" s="26"/>
      <c r="B174" s="26"/>
      <c r="C174" s="30"/>
      <c r="D174" s="35" t="s">
        <v>51</v>
      </c>
      <c r="E174" s="79" t="s">
        <v>699</v>
      </c>
      <c r="F174" s="37">
        <v>100</v>
      </c>
      <c r="G174" s="35">
        <v>51</v>
      </c>
      <c r="H174" s="40">
        <v>23.1</v>
      </c>
      <c r="I174" s="38" t="s">
        <v>702</v>
      </c>
      <c r="J174" s="34">
        <f>IFERROR(_xlfn.XLOOKUP(I174,Index!$A:$A,Index!$B:$B),"")</f>
        <v>7432.5</v>
      </c>
    </row>
    <row r="175" spans="1:17" s="1" customFormat="1" ht="12.75" customHeight="1" x14ac:dyDescent="0.2">
      <c r="A175" s="26"/>
      <c r="B175" s="26"/>
      <c r="C175" s="30"/>
      <c r="D175" s="35" t="s">
        <v>149</v>
      </c>
      <c r="E175" s="79" t="s">
        <v>703</v>
      </c>
      <c r="F175" s="37">
        <v>125</v>
      </c>
      <c r="G175" s="35">
        <v>81</v>
      </c>
      <c r="H175" s="40">
        <v>36.700000000000003</v>
      </c>
      <c r="I175" s="38" t="s">
        <v>704</v>
      </c>
      <c r="J175" s="34">
        <f>IFERROR(_xlfn.XLOOKUP(I175,Index!$A:$A,Index!$B:$B),"")</f>
        <v>11581.86</v>
      </c>
    </row>
    <row r="176" spans="1:17" s="1" customFormat="1" ht="12.75" customHeight="1" x14ac:dyDescent="0.2">
      <c r="A176" s="26"/>
      <c r="B176" s="26"/>
      <c r="C176" s="30"/>
      <c r="D176" s="35" t="s">
        <v>49</v>
      </c>
      <c r="E176" s="79" t="s">
        <v>703</v>
      </c>
      <c r="F176" s="37">
        <v>125</v>
      </c>
      <c r="G176" s="35">
        <v>81</v>
      </c>
      <c r="H176" s="40">
        <v>36.700000000000003</v>
      </c>
      <c r="I176" s="38" t="s">
        <v>705</v>
      </c>
      <c r="J176" s="34">
        <f>IFERROR(_xlfn.XLOOKUP(I176,Index!$A:$A,Index!$B:$B),"")</f>
        <v>12162.86</v>
      </c>
    </row>
    <row r="177" spans="1:10" s="1" customFormat="1" ht="12.75" customHeight="1" x14ac:dyDescent="0.2">
      <c r="A177" s="26"/>
      <c r="B177" s="26"/>
      <c r="C177" s="30"/>
      <c r="D177" s="35" t="s">
        <v>51</v>
      </c>
      <c r="E177" s="79" t="s">
        <v>703</v>
      </c>
      <c r="F177" s="37">
        <v>125</v>
      </c>
      <c r="G177" s="35">
        <v>81</v>
      </c>
      <c r="H177" s="40">
        <v>36.700000000000003</v>
      </c>
      <c r="I177" s="38" t="s">
        <v>706</v>
      </c>
      <c r="J177" s="34">
        <f>IFERROR(_xlfn.XLOOKUP(I177,Index!$A:$A,Index!$B:$B),"")</f>
        <v>12162.86</v>
      </c>
    </row>
    <row r="178" spans="1:10" s="1" customFormat="1" ht="12.75" customHeight="1" x14ac:dyDescent="0.2">
      <c r="A178" s="26"/>
      <c r="B178" s="26"/>
      <c r="C178" s="30"/>
      <c r="D178" s="35" t="s">
        <v>149</v>
      </c>
      <c r="E178" s="79" t="s">
        <v>707</v>
      </c>
      <c r="F178" s="37">
        <v>150</v>
      </c>
      <c r="G178" s="35">
        <v>109</v>
      </c>
      <c r="H178" s="40">
        <v>49.4</v>
      </c>
      <c r="I178" s="38" t="s">
        <v>708</v>
      </c>
      <c r="J178" s="34">
        <f>IFERROR(_xlfn.XLOOKUP(I178,Index!$A:$A,Index!$B:$B),"")</f>
        <v>13594.81</v>
      </c>
    </row>
    <row r="179" spans="1:10" s="1" customFormat="1" ht="12.75" customHeight="1" x14ac:dyDescent="0.2">
      <c r="A179" s="26"/>
      <c r="B179" s="26"/>
      <c r="C179" s="30"/>
      <c r="D179" s="35" t="s">
        <v>49</v>
      </c>
      <c r="E179" s="79" t="s">
        <v>707</v>
      </c>
      <c r="F179" s="37">
        <v>150</v>
      </c>
      <c r="G179" s="35">
        <v>109</v>
      </c>
      <c r="H179" s="40">
        <v>49.4</v>
      </c>
      <c r="I179" s="38" t="s">
        <v>709</v>
      </c>
      <c r="J179" s="34">
        <f>IFERROR(_xlfn.XLOOKUP(I179,Index!$A:$A,Index!$B:$B),"")</f>
        <v>14273.39</v>
      </c>
    </row>
    <row r="180" spans="1:10" s="1" customFormat="1" ht="12.75" customHeight="1" x14ac:dyDescent="0.2">
      <c r="A180" s="26"/>
      <c r="B180" s="26"/>
      <c r="C180" s="30"/>
      <c r="D180" s="35" t="s">
        <v>51</v>
      </c>
      <c r="E180" s="79" t="s">
        <v>707</v>
      </c>
      <c r="F180" s="37">
        <v>150</v>
      </c>
      <c r="G180" s="35">
        <v>109</v>
      </c>
      <c r="H180" s="40">
        <v>49.4</v>
      </c>
      <c r="I180" s="38" t="s">
        <v>710</v>
      </c>
      <c r="J180" s="34">
        <f>IFERROR(_xlfn.XLOOKUP(I180,Index!$A:$A,Index!$B:$B),"")</f>
        <v>14273.39</v>
      </c>
    </row>
    <row r="181" spans="1:10" s="1" customFormat="1" ht="12.75" customHeight="1" x14ac:dyDescent="0.2">
      <c r="A181" s="26"/>
      <c r="B181" s="26"/>
      <c r="C181" s="30"/>
      <c r="D181" s="35" t="s">
        <v>149</v>
      </c>
      <c r="E181" s="79" t="s">
        <v>711</v>
      </c>
      <c r="F181" s="37">
        <v>200</v>
      </c>
      <c r="G181" s="35">
        <v>190</v>
      </c>
      <c r="H181" s="40">
        <v>86.2</v>
      </c>
      <c r="I181" s="38" t="s">
        <v>712</v>
      </c>
      <c r="J181" s="34">
        <f>IFERROR(_xlfn.XLOOKUP(I181,Index!$A:$A,Index!$B:$B),"")</f>
        <v>19511.5</v>
      </c>
    </row>
    <row r="182" spans="1:10" s="1" customFormat="1" ht="12.75" customHeight="1" x14ac:dyDescent="0.2">
      <c r="A182" s="26"/>
      <c r="B182" s="26"/>
      <c r="C182" s="30"/>
      <c r="D182" s="35" t="s">
        <v>49</v>
      </c>
      <c r="E182" s="79" t="s">
        <v>711</v>
      </c>
      <c r="F182" s="37">
        <v>200</v>
      </c>
      <c r="G182" s="35">
        <v>190</v>
      </c>
      <c r="H182" s="40">
        <v>86.2</v>
      </c>
      <c r="I182" s="38" t="s">
        <v>713</v>
      </c>
      <c r="J182" s="34">
        <f>IFERROR(_xlfn.XLOOKUP(I182,Index!$A:$A,Index!$B:$B),"")</f>
        <v>20487.48</v>
      </c>
    </row>
    <row r="183" spans="1:10" s="1" customFormat="1" ht="12.75" customHeight="1" x14ac:dyDescent="0.2">
      <c r="A183" s="26"/>
      <c r="B183" s="26"/>
      <c r="C183" s="30"/>
      <c r="D183" s="35" t="s">
        <v>51</v>
      </c>
      <c r="E183" s="79" t="s">
        <v>711</v>
      </c>
      <c r="F183" s="37">
        <v>200</v>
      </c>
      <c r="G183" s="35">
        <v>190</v>
      </c>
      <c r="H183" s="40">
        <v>86.2</v>
      </c>
      <c r="I183" s="38" t="s">
        <v>3076</v>
      </c>
      <c r="J183" s="34">
        <f>J182</f>
        <v>20487.48</v>
      </c>
    </row>
    <row r="184" spans="1:10" s="1" customFormat="1" ht="12.75" customHeight="1" x14ac:dyDescent="0.2">
      <c r="A184" s="26"/>
      <c r="B184" s="26"/>
      <c r="C184" s="30"/>
      <c r="D184" s="35" t="s">
        <v>149</v>
      </c>
      <c r="E184" s="79" t="s">
        <v>714</v>
      </c>
      <c r="F184" s="37">
        <v>250</v>
      </c>
      <c r="G184" s="35">
        <v>266</v>
      </c>
      <c r="H184" s="40">
        <v>120.7</v>
      </c>
      <c r="I184" s="38" t="s">
        <v>715</v>
      </c>
      <c r="J184" s="34">
        <f>IFERROR(_xlfn.XLOOKUP(I184,Index!$A:$A,Index!$B:$B),"")</f>
        <v>28299.71</v>
      </c>
    </row>
    <row r="185" spans="1:10" s="1" customFormat="1" ht="12.75" customHeight="1" x14ac:dyDescent="0.2">
      <c r="A185" s="26"/>
      <c r="B185" s="26"/>
      <c r="C185" s="30"/>
      <c r="D185" s="35" t="s">
        <v>49</v>
      </c>
      <c r="E185" s="79" t="s">
        <v>714</v>
      </c>
      <c r="F185" s="37">
        <v>250</v>
      </c>
      <c r="G185" s="35">
        <v>266</v>
      </c>
      <c r="H185" s="40">
        <v>120.7</v>
      </c>
      <c r="I185" s="38" t="s">
        <v>3076</v>
      </c>
      <c r="J185" s="34">
        <f>J184*1.05</f>
        <v>29714.695500000002</v>
      </c>
    </row>
    <row r="186" spans="1:10" s="1" customFormat="1" ht="12.75" customHeight="1" x14ac:dyDescent="0.2">
      <c r="A186" s="26"/>
      <c r="B186" s="26"/>
      <c r="C186" s="30"/>
      <c r="D186" s="35" t="s">
        <v>51</v>
      </c>
      <c r="E186" s="79" t="s">
        <v>714</v>
      </c>
      <c r="F186" s="37">
        <v>250</v>
      </c>
      <c r="G186" s="35">
        <v>266</v>
      </c>
      <c r="H186" s="40">
        <v>120.7</v>
      </c>
      <c r="I186" s="38" t="s">
        <v>3076</v>
      </c>
      <c r="J186" s="34">
        <f>J185</f>
        <v>29714.695500000002</v>
      </c>
    </row>
    <row r="187" spans="1:10" s="1" customFormat="1" ht="12.75" customHeight="1" x14ac:dyDescent="0.2">
      <c r="A187" s="26"/>
      <c r="B187" s="26"/>
      <c r="C187" s="30"/>
      <c r="D187" s="35" t="s">
        <v>149</v>
      </c>
      <c r="E187" s="79" t="s">
        <v>716</v>
      </c>
      <c r="F187" s="37">
        <v>300</v>
      </c>
      <c r="G187" s="35">
        <v>422</v>
      </c>
      <c r="H187" s="40">
        <v>191.4</v>
      </c>
      <c r="I187" s="38" t="s">
        <v>717</v>
      </c>
      <c r="J187" s="34">
        <f>IFERROR(_xlfn.XLOOKUP(I187,Index!$A:$A,Index!$B:$B),"")</f>
        <v>42446.54</v>
      </c>
    </row>
    <row r="188" spans="1:10" s="1" customFormat="1" ht="12" x14ac:dyDescent="0.2">
      <c r="A188" s="26"/>
      <c r="B188" s="26"/>
      <c r="C188" s="30"/>
      <c r="D188" s="35" t="s">
        <v>49</v>
      </c>
      <c r="E188" s="79" t="s">
        <v>716</v>
      </c>
      <c r="F188" s="37">
        <v>300</v>
      </c>
      <c r="G188" s="35">
        <v>422</v>
      </c>
      <c r="H188" s="40">
        <v>191.4</v>
      </c>
      <c r="I188" s="38" t="s">
        <v>3076</v>
      </c>
      <c r="J188" s="34">
        <f>J187*1.05</f>
        <v>44568.867000000006</v>
      </c>
    </row>
    <row r="189" spans="1:10" s="1" customFormat="1" ht="12" x14ac:dyDescent="0.2">
      <c r="A189" s="26"/>
      <c r="B189" s="26"/>
      <c r="C189" s="30"/>
      <c r="D189" s="35" t="s">
        <v>51</v>
      </c>
      <c r="E189" s="79" t="s">
        <v>716</v>
      </c>
      <c r="F189" s="37">
        <v>300</v>
      </c>
      <c r="G189" s="35">
        <v>422</v>
      </c>
      <c r="H189" s="40">
        <v>191.4</v>
      </c>
      <c r="I189" s="38" t="s">
        <v>3076</v>
      </c>
      <c r="J189" s="34">
        <f>J188</f>
        <v>44568.867000000006</v>
      </c>
    </row>
    <row r="190" spans="1:10" s="1" customFormat="1" ht="12.75" customHeight="1" x14ac:dyDescent="0.25">
      <c r="A190" s="26"/>
      <c r="B190" s="26"/>
      <c r="C190" s="30"/>
      <c r="D190" s="35" t="s">
        <v>149</v>
      </c>
      <c r="E190" s="79" t="s">
        <v>718</v>
      </c>
      <c r="F190" s="83">
        <v>350</v>
      </c>
      <c r="G190" s="35">
        <v>975</v>
      </c>
      <c r="H190" s="40">
        <v>442</v>
      </c>
      <c r="I190" s="38" t="s">
        <v>719</v>
      </c>
      <c r="J190" s="34">
        <f>IFERROR(_xlfn.XLOOKUP(I190,Index!$A:$A,Index!$B:$B),"")</f>
        <v>50934.3</v>
      </c>
    </row>
    <row r="191" spans="1:10" s="1" customFormat="1" ht="12.75" customHeight="1" x14ac:dyDescent="0.25">
      <c r="A191" s="26"/>
      <c r="B191" s="26"/>
      <c r="C191" s="30"/>
      <c r="D191" s="35" t="s">
        <v>49</v>
      </c>
      <c r="E191" s="79" t="s">
        <v>718</v>
      </c>
      <c r="F191" s="83">
        <v>350</v>
      </c>
      <c r="G191" s="35">
        <v>975</v>
      </c>
      <c r="H191" s="40">
        <v>442</v>
      </c>
      <c r="I191" s="38" t="s">
        <v>3076</v>
      </c>
      <c r="J191" s="34">
        <f>J190+1500</f>
        <v>52434.3</v>
      </c>
    </row>
    <row r="192" spans="1:10" s="1" customFormat="1" ht="12.75" customHeight="1" x14ac:dyDescent="0.25">
      <c r="A192" s="26"/>
      <c r="B192" s="26"/>
      <c r="C192" s="30"/>
      <c r="D192" s="35" t="s">
        <v>51</v>
      </c>
      <c r="E192" s="79" t="s">
        <v>718</v>
      </c>
      <c r="F192" s="83">
        <v>350</v>
      </c>
      <c r="G192" s="35">
        <v>975</v>
      </c>
      <c r="H192" s="40">
        <v>442</v>
      </c>
      <c r="I192" s="38" t="s">
        <v>3076</v>
      </c>
      <c r="J192" s="34">
        <f>J191</f>
        <v>52434.3</v>
      </c>
    </row>
    <row r="193" spans="1:16" s="1" customFormat="1" ht="12.75" customHeight="1" x14ac:dyDescent="0.25">
      <c r="A193" s="26"/>
      <c r="B193" s="26"/>
      <c r="C193" s="30"/>
      <c r="D193" s="35" t="s">
        <v>149</v>
      </c>
      <c r="E193" s="79" t="s">
        <v>720</v>
      </c>
      <c r="F193" s="83">
        <v>400</v>
      </c>
      <c r="G193" s="35">
        <v>1635</v>
      </c>
      <c r="H193" s="40">
        <v>741</v>
      </c>
      <c r="I193" s="38" t="s">
        <v>721</v>
      </c>
      <c r="J193" s="34">
        <f>IFERROR(_xlfn.XLOOKUP(I193,Index!$A:$A,Index!$B:$B),"")</f>
        <v>61120.87</v>
      </c>
    </row>
    <row r="194" spans="1:16" s="1" customFormat="1" ht="12.75" customHeight="1" x14ac:dyDescent="0.25">
      <c r="A194" s="26"/>
      <c r="B194" s="26"/>
      <c r="C194" s="30"/>
      <c r="D194" s="35" t="s">
        <v>49</v>
      </c>
      <c r="E194" s="79" t="s">
        <v>720</v>
      </c>
      <c r="F194" s="83">
        <v>400</v>
      </c>
      <c r="G194" s="35">
        <v>1635</v>
      </c>
      <c r="H194" s="40">
        <v>741</v>
      </c>
      <c r="I194" s="38" t="s">
        <v>3076</v>
      </c>
      <c r="J194" s="34">
        <f>J193+1800</f>
        <v>62920.87</v>
      </c>
    </row>
    <row r="195" spans="1:16" s="1" customFormat="1" ht="12.75" customHeight="1" x14ac:dyDescent="0.25">
      <c r="A195" s="26"/>
      <c r="B195" s="26"/>
      <c r="C195" s="30"/>
      <c r="D195" s="35" t="s">
        <v>51</v>
      </c>
      <c r="E195" s="79" t="s">
        <v>720</v>
      </c>
      <c r="F195" s="83">
        <v>400</v>
      </c>
      <c r="G195" s="35">
        <v>1635</v>
      </c>
      <c r="H195" s="40">
        <v>741</v>
      </c>
      <c r="I195" s="38" t="s">
        <v>3076</v>
      </c>
      <c r="J195" s="34">
        <f>J194</f>
        <v>62920.87</v>
      </c>
    </row>
    <row r="196" spans="1:16" s="1" customFormat="1" ht="12.75" customHeight="1" x14ac:dyDescent="0.25">
      <c r="A196" s="26"/>
      <c r="B196" s="26"/>
      <c r="C196" s="30"/>
      <c r="D196" s="35" t="s">
        <v>149</v>
      </c>
      <c r="E196" s="79" t="s">
        <v>722</v>
      </c>
      <c r="F196" s="83">
        <v>450</v>
      </c>
      <c r="G196" s="35">
        <v>2376</v>
      </c>
      <c r="H196" s="40">
        <v>1078</v>
      </c>
      <c r="I196" s="38" t="s">
        <v>3076</v>
      </c>
      <c r="J196" s="34">
        <f>J195+5402</f>
        <v>68322.87</v>
      </c>
    </row>
    <row r="197" spans="1:16" s="1" customFormat="1" ht="12.75" customHeight="1" x14ac:dyDescent="0.25">
      <c r="A197" s="26"/>
      <c r="B197" s="26"/>
      <c r="C197" s="30"/>
      <c r="D197" s="35" t="s">
        <v>49</v>
      </c>
      <c r="E197" s="79" t="s">
        <v>722</v>
      </c>
      <c r="F197" s="83">
        <v>450</v>
      </c>
      <c r="G197" s="35">
        <v>2376</v>
      </c>
      <c r="H197" s="40">
        <v>1078</v>
      </c>
      <c r="I197" s="38" t="s">
        <v>3076</v>
      </c>
      <c r="J197" s="34">
        <f>J196+2161</f>
        <v>70483.87</v>
      </c>
    </row>
    <row r="198" spans="1:16" s="1" customFormat="1" ht="12.75" customHeight="1" x14ac:dyDescent="0.25">
      <c r="A198" s="27"/>
      <c r="B198" s="27"/>
      <c r="C198" s="31"/>
      <c r="D198" s="35" t="s">
        <v>51</v>
      </c>
      <c r="E198" s="79" t="s">
        <v>722</v>
      </c>
      <c r="F198" s="83">
        <v>450</v>
      </c>
      <c r="G198" s="35">
        <v>2376</v>
      </c>
      <c r="H198" s="40">
        <v>1078</v>
      </c>
      <c r="I198" s="38" t="s">
        <v>3076</v>
      </c>
      <c r="J198" s="34">
        <f>J197</f>
        <v>70483.87</v>
      </c>
    </row>
    <row r="199" spans="1:16" s="1" customFormat="1" ht="12.75" customHeight="1" x14ac:dyDescent="0.25">
      <c r="A199" s="12"/>
      <c r="B199" s="12"/>
      <c r="C199" s="4"/>
      <c r="D199" s="4"/>
      <c r="E199" s="70"/>
      <c r="F199" s="222"/>
      <c r="G199" s="4"/>
      <c r="H199" s="19"/>
      <c r="I199" s="19"/>
      <c r="J199" s="81"/>
    </row>
    <row r="200" spans="1:16" s="1" customFormat="1" ht="12.75" customHeight="1" x14ac:dyDescent="0.25">
      <c r="A200" s="18" t="s">
        <v>3148</v>
      </c>
      <c r="B200" s="62" t="s">
        <v>356</v>
      </c>
      <c r="D200" s="49"/>
      <c r="E200" s="50"/>
      <c r="F200" s="51"/>
      <c r="G200" s="52"/>
      <c r="H200" s="53"/>
      <c r="I200" s="53"/>
      <c r="J200" s="54"/>
      <c r="K200"/>
      <c r="L200"/>
      <c r="M200"/>
      <c r="N200"/>
      <c r="O200"/>
      <c r="P200"/>
    </row>
    <row r="201" spans="1:16" s="1" customFormat="1" ht="15.75" x14ac:dyDescent="0.25">
      <c r="A201" s="48" t="s">
        <v>3150</v>
      </c>
      <c r="B201" s="57"/>
      <c r="C201" s="58"/>
      <c r="D201" s="58"/>
      <c r="E201" s="59"/>
      <c r="F201" s="51"/>
      <c r="G201" s="58"/>
      <c r="H201" s="53"/>
      <c r="I201" s="53"/>
      <c r="J201" s="54"/>
      <c r="K201"/>
      <c r="L201"/>
      <c r="M201"/>
      <c r="N201"/>
      <c r="O201"/>
      <c r="P201"/>
    </row>
    <row r="202" spans="1:16" s="1" customFormat="1" x14ac:dyDescent="0.25">
      <c r="A202" s="25" t="s">
        <v>31</v>
      </c>
      <c r="B202" s="28" t="s">
        <v>32</v>
      </c>
      <c r="C202" s="276" t="s">
        <v>33</v>
      </c>
      <c r="D202" s="277"/>
      <c r="E202" s="278" t="s">
        <v>34</v>
      </c>
      <c r="F202" s="279"/>
      <c r="G202" s="278" t="s">
        <v>35</v>
      </c>
      <c r="H202" s="279"/>
      <c r="I202" s="42" t="s">
        <v>36</v>
      </c>
      <c r="J202" s="43" t="s">
        <v>37</v>
      </c>
      <c r="K202"/>
      <c r="L202"/>
      <c r="M202"/>
      <c r="N202"/>
      <c r="O202"/>
      <c r="P202"/>
    </row>
    <row r="203" spans="1:16" s="1" customFormat="1" ht="12.75" customHeight="1" x14ac:dyDescent="0.25">
      <c r="A203" s="32"/>
      <c r="B203" s="32"/>
      <c r="C203" s="33" t="s">
        <v>38</v>
      </c>
      <c r="D203" s="33" t="s">
        <v>39</v>
      </c>
      <c r="E203" s="33" t="s">
        <v>40</v>
      </c>
      <c r="F203" s="33" t="s">
        <v>41</v>
      </c>
      <c r="G203" s="33" t="s">
        <v>42</v>
      </c>
      <c r="H203" s="33" t="s">
        <v>43</v>
      </c>
      <c r="I203" s="33"/>
      <c r="J203" s="44"/>
      <c r="K203"/>
      <c r="L203"/>
      <c r="M203"/>
      <c r="N203"/>
      <c r="O203"/>
      <c r="P203"/>
    </row>
    <row r="204" spans="1:16" s="1" customFormat="1" ht="12.75" customHeight="1" x14ac:dyDescent="0.25">
      <c r="A204" s="26" t="s">
        <v>3149</v>
      </c>
      <c r="B204" s="26" t="s">
        <v>462</v>
      </c>
      <c r="C204" s="30" t="s">
        <v>46</v>
      </c>
      <c r="D204" s="35" t="s">
        <v>100</v>
      </c>
      <c r="E204" s="36">
        <v>2</v>
      </c>
      <c r="F204" s="45">
        <v>50</v>
      </c>
      <c r="G204" s="35">
        <v>16</v>
      </c>
      <c r="H204" s="38">
        <v>7.3</v>
      </c>
      <c r="I204" s="38" t="s">
        <v>3152</v>
      </c>
      <c r="J204" s="34">
        <f>IFERROR(_xlfn.XLOOKUP(I204,Index!$A:$A,Index!$B:$B),"")</f>
        <v>1695.39</v>
      </c>
      <c r="K204"/>
      <c r="L204"/>
      <c r="M204"/>
      <c r="N204"/>
      <c r="O204"/>
      <c r="P204"/>
    </row>
    <row r="205" spans="1:16" s="1" customFormat="1" ht="12.75" customHeight="1" x14ac:dyDescent="0.25">
      <c r="A205" s="26"/>
      <c r="B205" s="26"/>
      <c r="C205" s="30"/>
      <c r="D205" s="35" t="s">
        <v>100</v>
      </c>
      <c r="E205" s="63">
        <v>2.5</v>
      </c>
      <c r="F205" s="45">
        <v>65</v>
      </c>
      <c r="G205" s="35">
        <v>27</v>
      </c>
      <c r="H205" s="38">
        <v>12.2</v>
      </c>
      <c r="I205" s="38" t="s">
        <v>3153</v>
      </c>
      <c r="J205" s="34">
        <f>IFERROR(_xlfn.XLOOKUP(I205,Index!$A:$A,Index!$B:$B),"")</f>
        <v>2460.04</v>
      </c>
      <c r="K205"/>
      <c r="L205"/>
      <c r="M205"/>
      <c r="N205"/>
      <c r="O205"/>
      <c r="P205"/>
    </row>
    <row r="206" spans="1:16" s="1" customFormat="1" ht="12.75" customHeight="1" x14ac:dyDescent="0.25">
      <c r="A206" s="26"/>
      <c r="B206" s="26"/>
      <c r="C206" s="30"/>
      <c r="D206" s="35" t="s">
        <v>100</v>
      </c>
      <c r="E206" s="36">
        <v>3</v>
      </c>
      <c r="F206" s="45">
        <v>80</v>
      </c>
      <c r="G206" s="35">
        <v>30</v>
      </c>
      <c r="H206" s="38">
        <v>13.6</v>
      </c>
      <c r="I206" s="38" t="s">
        <v>3154</v>
      </c>
      <c r="J206" s="34">
        <f>IFERROR(_xlfn.XLOOKUP(I206,Index!$A:$A,Index!$B:$B),"")</f>
        <v>3193.34</v>
      </c>
      <c r="K206"/>
      <c r="L206"/>
      <c r="M206"/>
      <c r="N206"/>
      <c r="O206"/>
      <c r="P206"/>
    </row>
    <row r="207" spans="1:16" s="1" customFormat="1" ht="12.75" customHeight="1" x14ac:dyDescent="0.25">
      <c r="A207" s="26"/>
      <c r="B207" s="26"/>
      <c r="C207" s="30"/>
      <c r="D207" s="35" t="s">
        <v>100</v>
      </c>
      <c r="E207" s="36">
        <v>4</v>
      </c>
      <c r="F207" s="45">
        <v>100</v>
      </c>
      <c r="G207" s="35">
        <v>51</v>
      </c>
      <c r="H207" s="38">
        <v>23</v>
      </c>
      <c r="I207" s="38" t="s">
        <v>3155</v>
      </c>
      <c r="J207" s="34">
        <f>IFERROR(_xlfn.XLOOKUP(I207,Index!$A:$A,Index!$B:$B),"")</f>
        <v>5083.0200000000004</v>
      </c>
      <c r="K207" s="203"/>
      <c r="L207"/>
      <c r="M207"/>
      <c r="N207"/>
      <c r="O207"/>
      <c r="P207"/>
    </row>
    <row r="208" spans="1:16" s="1" customFormat="1" ht="12.75" customHeight="1" x14ac:dyDescent="0.25">
      <c r="A208" s="26"/>
      <c r="B208" s="26"/>
      <c r="C208" s="30"/>
      <c r="D208" s="35" t="s">
        <v>149</v>
      </c>
      <c r="E208" s="36">
        <v>5</v>
      </c>
      <c r="F208" s="45">
        <v>125</v>
      </c>
      <c r="G208" s="35">
        <v>81</v>
      </c>
      <c r="H208" s="38">
        <v>36.700000000000003</v>
      </c>
      <c r="I208" s="38" t="s">
        <v>3151</v>
      </c>
      <c r="J208" s="34">
        <f>IFERROR(_xlfn.XLOOKUP(I208,Index!$A:$A,Index!$B:$B),"")</f>
        <v>8315.56</v>
      </c>
      <c r="K208"/>
      <c r="L208"/>
      <c r="M208"/>
      <c r="N208"/>
      <c r="O208"/>
      <c r="P208"/>
    </row>
    <row r="209" spans="1:16" s="1" customFormat="1" ht="12.75" customHeight="1" x14ac:dyDescent="0.25">
      <c r="A209" s="26"/>
      <c r="B209" s="26"/>
      <c r="C209" s="30"/>
      <c r="D209" s="35" t="s">
        <v>149</v>
      </c>
      <c r="E209" s="36">
        <v>6</v>
      </c>
      <c r="F209" s="45">
        <v>150</v>
      </c>
      <c r="G209" s="35">
        <v>109</v>
      </c>
      <c r="H209" s="38">
        <v>49.4</v>
      </c>
      <c r="I209" s="38" t="s">
        <v>3156</v>
      </c>
      <c r="J209" s="34">
        <f>IFERROR(_xlfn.XLOOKUP(I209,Index!$A:$A,Index!$B:$B),"")</f>
        <v>9760.24</v>
      </c>
      <c r="K209"/>
      <c r="L209"/>
      <c r="M209"/>
      <c r="N209"/>
      <c r="O209"/>
      <c r="P209"/>
    </row>
    <row r="210" spans="1:16" s="1" customFormat="1" ht="12.75" customHeight="1" x14ac:dyDescent="0.25">
      <c r="A210" s="26"/>
      <c r="B210" s="26"/>
      <c r="C210" s="30"/>
      <c r="D210" s="35" t="s">
        <v>149</v>
      </c>
      <c r="E210" s="36">
        <v>8</v>
      </c>
      <c r="F210" s="45">
        <v>200</v>
      </c>
      <c r="G210" s="35">
        <v>190</v>
      </c>
      <c r="H210" s="38">
        <v>86.2</v>
      </c>
      <c r="I210" s="38" t="s">
        <v>3157</v>
      </c>
      <c r="J210" s="34">
        <f>IFERROR(_xlfn.XLOOKUP(I210,Index!$A:$A,Index!$B:$B),"")</f>
        <v>13992.47</v>
      </c>
      <c r="K210"/>
      <c r="L210"/>
      <c r="M210"/>
      <c r="N210"/>
      <c r="O210"/>
      <c r="P210"/>
    </row>
    <row r="211" spans="1:16" s="1" customFormat="1" ht="12.75" customHeight="1" x14ac:dyDescent="0.25">
      <c r="A211" s="27"/>
      <c r="B211" s="27"/>
      <c r="C211" s="31"/>
      <c r="D211" s="35" t="s">
        <v>149</v>
      </c>
      <c r="E211" s="36">
        <v>10</v>
      </c>
      <c r="F211" s="45">
        <v>250</v>
      </c>
      <c r="G211" s="35">
        <v>266</v>
      </c>
      <c r="H211" s="38">
        <v>120.7</v>
      </c>
      <c r="I211" s="38" t="s">
        <v>3158</v>
      </c>
      <c r="J211" s="34">
        <f>IFERROR(_xlfn.XLOOKUP(I211,Index!$A:$A,Index!$B:$B),"")</f>
        <v>20316.46</v>
      </c>
      <c r="K211"/>
      <c r="L211"/>
      <c r="M211"/>
      <c r="N211"/>
      <c r="O211"/>
      <c r="P211"/>
    </row>
    <row r="212" spans="1:16" s="1" customFormat="1" ht="12.75" customHeigh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6" s="1" customFormat="1" x14ac:dyDescent="0.25">
      <c r="A213"/>
      <c r="B213"/>
      <c r="C213"/>
      <c r="D213"/>
      <c r="E213"/>
      <c r="F213" s="84"/>
      <c r="G213"/>
      <c r="H213"/>
      <c r="I213"/>
      <c r="J213"/>
    </row>
    <row r="214" spans="1:16" s="1" customFormat="1" ht="15.75" x14ac:dyDescent="0.2">
      <c r="A214" s="61" t="s">
        <v>26</v>
      </c>
      <c r="B214" s="61" t="s">
        <v>98</v>
      </c>
      <c r="C214" s="14"/>
      <c r="D214" s="3"/>
      <c r="E214" s="8"/>
      <c r="F214" s="9"/>
      <c r="G214" s="10"/>
      <c r="H214" s="19"/>
      <c r="I214" s="19"/>
      <c r="J214" s="20"/>
    </row>
    <row r="215" spans="1:16" s="1" customFormat="1" ht="15.75" x14ac:dyDescent="0.2">
      <c r="A215" s="48" t="s">
        <v>723</v>
      </c>
      <c r="B215" s="11"/>
      <c r="C215" s="4"/>
      <c r="D215" s="4"/>
      <c r="E215" s="5"/>
      <c r="F215" s="9"/>
      <c r="G215" s="4"/>
      <c r="H215" s="19"/>
      <c r="I215" s="19"/>
      <c r="J215" s="20"/>
    </row>
    <row r="216" spans="1:16" s="1" customFormat="1" ht="12.75" customHeight="1" x14ac:dyDescent="0.2">
      <c r="A216" s="25" t="s">
        <v>31</v>
      </c>
      <c r="B216" s="28" t="s">
        <v>32</v>
      </c>
      <c r="C216" s="29" t="s">
        <v>33</v>
      </c>
      <c r="D216" s="22"/>
      <c r="E216" s="22" t="s">
        <v>34</v>
      </c>
      <c r="F216" s="22"/>
      <c r="G216" s="23" t="s">
        <v>35</v>
      </c>
      <c r="H216" s="23"/>
      <c r="I216" s="42" t="s">
        <v>36</v>
      </c>
      <c r="J216" s="24" t="s">
        <v>37</v>
      </c>
    </row>
    <row r="217" spans="1:16" s="1" customFormat="1" ht="12.75" customHeight="1" x14ac:dyDescent="0.2">
      <c r="A217" s="32"/>
      <c r="B217" s="32"/>
      <c r="C217" s="33" t="s">
        <v>38</v>
      </c>
      <c r="D217" s="33" t="s">
        <v>39</v>
      </c>
      <c r="E217" s="33" t="s">
        <v>40</v>
      </c>
      <c r="F217" s="33" t="s">
        <v>41</v>
      </c>
      <c r="G217" s="33" t="s">
        <v>42</v>
      </c>
      <c r="H217" s="39" t="s">
        <v>43</v>
      </c>
      <c r="I217" s="33"/>
      <c r="J217" s="41"/>
    </row>
    <row r="218" spans="1:16" s="1" customFormat="1" ht="12.75" customHeight="1" x14ac:dyDescent="0.2">
      <c r="A218" s="26" t="s">
        <v>724</v>
      </c>
      <c r="B218" s="26" t="s">
        <v>725</v>
      </c>
      <c r="C218" s="30" t="s">
        <v>46</v>
      </c>
      <c r="D218" s="35" t="s">
        <v>100</v>
      </c>
      <c r="E218" s="79" t="s">
        <v>673</v>
      </c>
      <c r="F218" s="37">
        <v>15</v>
      </c>
      <c r="G218" s="35">
        <v>5</v>
      </c>
      <c r="H218" s="40">
        <v>2.2999999999999998</v>
      </c>
      <c r="I218" s="38" t="s">
        <v>726</v>
      </c>
      <c r="J218" s="34">
        <f>IFERROR(_xlfn.XLOOKUP(I218,Index!$A:$A,Index!$B:$B),"")</f>
        <v>2877.56</v>
      </c>
    </row>
    <row r="219" spans="1:16" s="1" customFormat="1" ht="12.75" customHeight="1" x14ac:dyDescent="0.2">
      <c r="A219" s="26"/>
      <c r="B219" s="26"/>
      <c r="C219" s="30"/>
      <c r="D219" s="35" t="s">
        <v>49</v>
      </c>
      <c r="E219" s="79" t="s">
        <v>673</v>
      </c>
      <c r="F219" s="37">
        <v>15</v>
      </c>
      <c r="G219" s="35">
        <v>5</v>
      </c>
      <c r="H219" s="40">
        <v>2.2999999999999998</v>
      </c>
      <c r="I219" s="38" t="s">
        <v>3076</v>
      </c>
      <c r="J219" s="34">
        <f>J218*1.05</f>
        <v>3021.4380000000001</v>
      </c>
    </row>
    <row r="220" spans="1:16" s="1" customFormat="1" ht="12.75" customHeight="1" x14ac:dyDescent="0.2">
      <c r="A220" s="26"/>
      <c r="B220" s="26"/>
      <c r="C220" s="30"/>
      <c r="D220" s="35" t="s">
        <v>51</v>
      </c>
      <c r="E220" s="79" t="s">
        <v>673</v>
      </c>
      <c r="F220" s="37">
        <v>15</v>
      </c>
      <c r="G220" s="35">
        <v>5</v>
      </c>
      <c r="H220" s="40">
        <v>2.2999999999999998</v>
      </c>
      <c r="I220" s="38" t="s">
        <v>727</v>
      </c>
      <c r="J220" s="34">
        <f>J219</f>
        <v>3021.4380000000001</v>
      </c>
    </row>
    <row r="221" spans="1:16" s="1" customFormat="1" ht="12.75" customHeight="1" x14ac:dyDescent="0.2">
      <c r="A221" s="26"/>
      <c r="B221" s="26"/>
      <c r="C221" s="30"/>
      <c r="D221" s="35" t="s">
        <v>100</v>
      </c>
      <c r="E221" s="79" t="s">
        <v>127</v>
      </c>
      <c r="F221" s="37">
        <v>20</v>
      </c>
      <c r="G221" s="35">
        <v>12</v>
      </c>
      <c r="H221" s="40">
        <v>5.4</v>
      </c>
      <c r="I221" s="38" t="s">
        <v>728</v>
      </c>
      <c r="J221" s="34">
        <f>IFERROR(_xlfn.XLOOKUP(I221,Index!$A:$A,Index!$B:$B),"")</f>
        <v>4228.63</v>
      </c>
    </row>
    <row r="222" spans="1:16" s="1" customFormat="1" ht="12.75" customHeight="1" x14ac:dyDescent="0.2">
      <c r="A222" s="26"/>
      <c r="B222" s="26"/>
      <c r="C222" s="30"/>
      <c r="D222" s="35" t="s">
        <v>49</v>
      </c>
      <c r="E222" s="79" t="s">
        <v>127</v>
      </c>
      <c r="F222" s="37">
        <v>20</v>
      </c>
      <c r="G222" s="35">
        <v>12</v>
      </c>
      <c r="H222" s="40">
        <v>5.4</v>
      </c>
      <c r="I222" s="38" t="s">
        <v>729</v>
      </c>
      <c r="J222" s="34">
        <f>IFERROR(_xlfn.XLOOKUP(I222,Index!$A:$A,Index!$B:$B),"")</f>
        <v>4440.59</v>
      </c>
    </row>
    <row r="223" spans="1:16" s="1" customFormat="1" ht="12.75" customHeight="1" x14ac:dyDescent="0.2">
      <c r="A223" s="26"/>
      <c r="B223" s="26"/>
      <c r="C223" s="30"/>
      <c r="D223" s="35" t="s">
        <v>51</v>
      </c>
      <c r="E223" s="79" t="s">
        <v>127</v>
      </c>
      <c r="F223" s="37">
        <v>20</v>
      </c>
      <c r="G223" s="35">
        <v>12</v>
      </c>
      <c r="H223" s="40">
        <v>5.4</v>
      </c>
      <c r="I223" s="38" t="s">
        <v>730</v>
      </c>
      <c r="J223" s="34">
        <f>IFERROR(_xlfn.XLOOKUP(I223,Index!$A:$A,Index!$B:$B),"")</f>
        <v>4440.59</v>
      </c>
    </row>
    <row r="224" spans="1:16" s="1" customFormat="1" ht="12.75" customHeight="1" x14ac:dyDescent="0.2">
      <c r="A224" s="26"/>
      <c r="B224" s="26"/>
      <c r="C224" s="30"/>
      <c r="D224" s="35" t="s">
        <v>100</v>
      </c>
      <c r="E224" s="79" t="s">
        <v>679</v>
      </c>
      <c r="F224" s="37">
        <v>25</v>
      </c>
      <c r="G224" s="35">
        <v>13</v>
      </c>
      <c r="H224" s="40">
        <v>5.9</v>
      </c>
      <c r="I224" s="38" t="s">
        <v>731</v>
      </c>
      <c r="J224" s="34">
        <f>IFERROR(_xlfn.XLOOKUP(I224,Index!$A:$A,Index!$B:$B),"")</f>
        <v>4304.8900000000003</v>
      </c>
    </row>
    <row r="225" spans="1:10" s="1" customFormat="1" ht="12.75" customHeight="1" x14ac:dyDescent="0.2">
      <c r="A225" s="26"/>
      <c r="B225" s="26"/>
      <c r="C225" s="30"/>
      <c r="D225" s="35" t="s">
        <v>49</v>
      </c>
      <c r="E225" s="79" t="s">
        <v>679</v>
      </c>
      <c r="F225" s="37">
        <v>25</v>
      </c>
      <c r="G225" s="35">
        <v>13</v>
      </c>
      <c r="H225" s="40">
        <v>5.9</v>
      </c>
      <c r="I225" s="38" t="s">
        <v>732</v>
      </c>
      <c r="J225" s="34">
        <f>IFERROR(_xlfn.XLOOKUP(I225,Index!$A:$A,Index!$B:$B),"")</f>
        <v>4521.42</v>
      </c>
    </row>
    <row r="226" spans="1:10" s="1" customFormat="1" ht="12.75" customHeight="1" x14ac:dyDescent="0.2">
      <c r="A226" s="26"/>
      <c r="B226" s="26"/>
      <c r="C226" s="30"/>
      <c r="D226" s="35" t="s">
        <v>51</v>
      </c>
      <c r="E226" s="79" t="s">
        <v>679</v>
      </c>
      <c r="F226" s="37">
        <v>25</v>
      </c>
      <c r="G226" s="35">
        <v>13</v>
      </c>
      <c r="H226" s="40">
        <v>5.9</v>
      </c>
      <c r="I226" s="38" t="s">
        <v>3076</v>
      </c>
      <c r="J226" s="34">
        <f>J225</f>
        <v>4521.42</v>
      </c>
    </row>
    <row r="227" spans="1:10" s="1" customFormat="1" ht="12.75" customHeight="1" x14ac:dyDescent="0.2">
      <c r="A227" s="26"/>
      <c r="B227" s="26"/>
      <c r="C227" s="30"/>
      <c r="D227" s="35" t="s">
        <v>100</v>
      </c>
      <c r="E227" s="79" t="s">
        <v>134</v>
      </c>
      <c r="F227" s="37">
        <v>40</v>
      </c>
      <c r="G227" s="35">
        <v>22</v>
      </c>
      <c r="H227" s="40">
        <v>10</v>
      </c>
      <c r="I227" s="38" t="s">
        <v>733</v>
      </c>
      <c r="J227" s="34">
        <f>IFERROR(_xlfn.XLOOKUP(I227,Index!$A:$A,Index!$B:$B),"")</f>
        <v>3582.08</v>
      </c>
    </row>
    <row r="228" spans="1:10" s="1" customFormat="1" ht="12.75" customHeight="1" x14ac:dyDescent="0.2">
      <c r="A228" s="26"/>
      <c r="B228" s="26"/>
      <c r="C228" s="30"/>
      <c r="D228" s="35" t="s">
        <v>49</v>
      </c>
      <c r="E228" s="79" t="s">
        <v>134</v>
      </c>
      <c r="F228" s="37">
        <v>40</v>
      </c>
      <c r="G228" s="35">
        <v>22</v>
      </c>
      <c r="H228" s="40">
        <v>10</v>
      </c>
      <c r="I228" s="38" t="s">
        <v>734</v>
      </c>
      <c r="J228" s="34">
        <f>IFERROR(_xlfn.XLOOKUP(I228,Index!$A:$A,Index!$B:$B),"")</f>
        <v>3760.5</v>
      </c>
    </row>
    <row r="229" spans="1:10" s="1" customFormat="1" ht="12.75" customHeight="1" x14ac:dyDescent="0.2">
      <c r="A229" s="26"/>
      <c r="B229" s="26"/>
      <c r="C229" s="30"/>
      <c r="D229" s="35" t="s">
        <v>51</v>
      </c>
      <c r="E229" s="79" t="s">
        <v>134</v>
      </c>
      <c r="F229" s="37">
        <v>40</v>
      </c>
      <c r="G229" s="35">
        <v>22</v>
      </c>
      <c r="H229" s="40">
        <v>10</v>
      </c>
      <c r="I229" s="38" t="s">
        <v>735</v>
      </c>
      <c r="J229" s="34">
        <f>IFERROR(_xlfn.XLOOKUP(I229,Index!$A:$A,Index!$B:$B),"")</f>
        <v>3760.5</v>
      </c>
    </row>
    <row r="230" spans="1:10" s="1" customFormat="1" ht="12.75" customHeight="1" x14ac:dyDescent="0.2">
      <c r="A230" s="26"/>
      <c r="B230" s="26"/>
      <c r="C230" s="30"/>
      <c r="D230" s="35" t="s">
        <v>100</v>
      </c>
      <c r="E230" s="79" t="s">
        <v>688</v>
      </c>
      <c r="F230" s="37">
        <v>50</v>
      </c>
      <c r="G230" s="35">
        <v>22</v>
      </c>
      <c r="H230" s="40">
        <v>10</v>
      </c>
      <c r="I230" s="38" t="s">
        <v>736</v>
      </c>
      <c r="J230" s="34">
        <f>IFERROR(_xlfn.XLOOKUP(I230,Index!$A:$A,Index!$B:$B),"")</f>
        <v>3582.08</v>
      </c>
    </row>
    <row r="231" spans="1:10" s="1" customFormat="1" ht="12.75" customHeight="1" x14ac:dyDescent="0.2">
      <c r="A231" s="26"/>
      <c r="B231" s="26"/>
      <c r="C231" s="30"/>
      <c r="D231" s="35" t="s">
        <v>49</v>
      </c>
      <c r="E231" s="79" t="s">
        <v>688</v>
      </c>
      <c r="F231" s="37">
        <v>50</v>
      </c>
      <c r="G231" s="35">
        <v>22</v>
      </c>
      <c r="H231" s="40">
        <v>10</v>
      </c>
      <c r="I231" s="38" t="s">
        <v>737</v>
      </c>
      <c r="J231" s="34">
        <f>IFERROR(_xlfn.XLOOKUP(I231,Index!$A:$A,Index!$B:$B),"")</f>
        <v>3760.5</v>
      </c>
    </row>
    <row r="232" spans="1:10" s="1" customFormat="1" ht="12.75" customHeight="1" x14ac:dyDescent="0.2">
      <c r="A232" s="26"/>
      <c r="B232" s="26"/>
      <c r="C232" s="30"/>
      <c r="D232" s="35" t="s">
        <v>51</v>
      </c>
      <c r="E232" s="79" t="s">
        <v>688</v>
      </c>
      <c r="F232" s="37">
        <v>50</v>
      </c>
      <c r="G232" s="35">
        <v>22</v>
      </c>
      <c r="H232" s="40">
        <v>10</v>
      </c>
      <c r="I232" s="38" t="s">
        <v>738</v>
      </c>
      <c r="J232" s="34">
        <f>IFERROR(_xlfn.XLOOKUP(I232,Index!$A:$A,Index!$B:$B),"")</f>
        <v>3760.5</v>
      </c>
    </row>
    <row r="233" spans="1:10" s="1" customFormat="1" ht="12.75" customHeight="1" x14ac:dyDescent="0.2">
      <c r="A233" s="26"/>
      <c r="B233" s="26"/>
      <c r="C233" s="30"/>
      <c r="D233" s="35" t="s">
        <v>100</v>
      </c>
      <c r="E233" s="79" t="s">
        <v>139</v>
      </c>
      <c r="F233" s="37">
        <v>65</v>
      </c>
      <c r="G233" s="35">
        <v>35</v>
      </c>
      <c r="H233" s="40">
        <v>15.9</v>
      </c>
      <c r="I233" s="38" t="s">
        <v>739</v>
      </c>
      <c r="J233" s="34">
        <f>IFERROR(_xlfn.XLOOKUP(I233,Index!$A:$A,Index!$B:$B),"")</f>
        <v>4643.42</v>
      </c>
    </row>
    <row r="234" spans="1:10" s="1" customFormat="1" ht="12.75" customHeight="1" x14ac:dyDescent="0.2">
      <c r="A234" s="26"/>
      <c r="B234" s="26"/>
      <c r="C234" s="30"/>
      <c r="D234" s="35" t="s">
        <v>49</v>
      </c>
      <c r="E234" s="79" t="s">
        <v>139</v>
      </c>
      <c r="F234" s="37">
        <v>65</v>
      </c>
      <c r="G234" s="35">
        <v>35</v>
      </c>
      <c r="H234" s="40">
        <v>15.9</v>
      </c>
      <c r="I234" s="38" t="s">
        <v>740</v>
      </c>
      <c r="J234" s="34">
        <f>IFERROR(_xlfn.XLOOKUP(I234,Index!$A:$A,Index!$B:$B),"")</f>
        <v>4873.7</v>
      </c>
    </row>
    <row r="235" spans="1:10" s="1" customFormat="1" ht="12.75" customHeight="1" x14ac:dyDescent="0.2">
      <c r="A235" s="26"/>
      <c r="B235" s="26"/>
      <c r="C235" s="30"/>
      <c r="D235" s="35" t="s">
        <v>51</v>
      </c>
      <c r="E235" s="79" t="s">
        <v>139</v>
      </c>
      <c r="F235" s="37">
        <v>65</v>
      </c>
      <c r="G235" s="35">
        <v>35</v>
      </c>
      <c r="H235" s="40">
        <v>15.9</v>
      </c>
      <c r="I235" s="38" t="s">
        <v>741</v>
      </c>
      <c r="J235" s="34">
        <f>IFERROR(_xlfn.XLOOKUP(I235,Index!$A:$A,Index!$B:$B),"")</f>
        <v>4873.7</v>
      </c>
    </row>
    <row r="236" spans="1:10" s="1" customFormat="1" ht="12.75" customHeight="1" x14ac:dyDescent="0.2">
      <c r="A236" s="26"/>
      <c r="B236" s="26"/>
      <c r="C236" s="30"/>
      <c r="D236" s="35" t="s">
        <v>100</v>
      </c>
      <c r="E236" s="79" t="s">
        <v>695</v>
      </c>
      <c r="F236" s="37">
        <v>80</v>
      </c>
      <c r="G236" s="35">
        <v>49</v>
      </c>
      <c r="H236" s="40">
        <v>22</v>
      </c>
      <c r="I236" s="38" t="s">
        <v>742</v>
      </c>
      <c r="J236" s="34">
        <f>IFERROR(_xlfn.XLOOKUP(I236,Index!$A:$A,Index!$B:$B),"")</f>
        <v>4881.33</v>
      </c>
    </row>
    <row r="237" spans="1:10" s="1" customFormat="1" ht="12.75" customHeight="1" x14ac:dyDescent="0.2">
      <c r="A237" s="26"/>
      <c r="B237" s="26"/>
      <c r="C237" s="30"/>
      <c r="D237" s="35" t="s">
        <v>49</v>
      </c>
      <c r="E237" s="79" t="s">
        <v>695</v>
      </c>
      <c r="F237" s="37">
        <v>80</v>
      </c>
      <c r="G237" s="35">
        <v>49</v>
      </c>
      <c r="H237" s="40">
        <v>22</v>
      </c>
      <c r="I237" s="38" t="s">
        <v>743</v>
      </c>
      <c r="J237" s="34">
        <f>IFERROR(_xlfn.XLOOKUP(I237,Index!$A:$A,Index!$B:$B),"")</f>
        <v>5125.28</v>
      </c>
    </row>
    <row r="238" spans="1:10" s="1" customFormat="1" ht="12.75" customHeight="1" x14ac:dyDescent="0.2">
      <c r="A238" s="26"/>
      <c r="B238" s="26"/>
      <c r="C238" s="30"/>
      <c r="D238" s="35" t="s">
        <v>51</v>
      </c>
      <c r="E238" s="79" t="s">
        <v>695</v>
      </c>
      <c r="F238" s="37">
        <v>80</v>
      </c>
      <c r="G238" s="35">
        <v>49</v>
      </c>
      <c r="H238" s="40">
        <v>22</v>
      </c>
      <c r="I238" s="38" t="s">
        <v>744</v>
      </c>
      <c r="J238" s="34">
        <f>IFERROR(_xlfn.XLOOKUP(I238,Index!$A:$A,Index!$B:$B),"")</f>
        <v>5125.28</v>
      </c>
    </row>
    <row r="239" spans="1:10" s="1" customFormat="1" ht="12.75" customHeight="1" x14ac:dyDescent="0.2">
      <c r="A239" s="26"/>
      <c r="B239" s="26"/>
      <c r="C239" s="30"/>
      <c r="D239" s="35" t="s">
        <v>100</v>
      </c>
      <c r="E239" s="79" t="s">
        <v>699</v>
      </c>
      <c r="F239" s="37">
        <v>100</v>
      </c>
      <c r="G239" s="35">
        <v>84</v>
      </c>
      <c r="H239" s="40">
        <v>38</v>
      </c>
      <c r="I239" s="38" t="s">
        <v>745</v>
      </c>
      <c r="J239" s="34">
        <f>IFERROR(_xlfn.XLOOKUP(I239,Index!$A:$A,Index!$B:$B),"")</f>
        <v>8660.09</v>
      </c>
    </row>
    <row r="240" spans="1:10" s="1" customFormat="1" ht="12.75" customHeight="1" x14ac:dyDescent="0.2">
      <c r="A240" s="26"/>
      <c r="B240" s="26"/>
      <c r="C240" s="30"/>
      <c r="D240" s="35" t="s">
        <v>49</v>
      </c>
      <c r="E240" s="79" t="s">
        <v>699</v>
      </c>
      <c r="F240" s="37">
        <v>100</v>
      </c>
      <c r="G240" s="35">
        <v>84</v>
      </c>
      <c r="H240" s="40">
        <v>38</v>
      </c>
      <c r="I240" s="38" t="s">
        <v>746</v>
      </c>
      <c r="J240" s="34">
        <f>IFERROR(_xlfn.XLOOKUP(I240,Index!$A:$A,Index!$B:$B),"")</f>
        <v>9091.65</v>
      </c>
    </row>
    <row r="241" spans="1:16" s="1" customFormat="1" ht="12.75" customHeight="1" x14ac:dyDescent="0.2">
      <c r="A241" s="26"/>
      <c r="B241" s="26"/>
      <c r="C241" s="30"/>
      <c r="D241" s="35" t="s">
        <v>51</v>
      </c>
      <c r="E241" s="79" t="s">
        <v>699</v>
      </c>
      <c r="F241" s="37">
        <v>100</v>
      </c>
      <c r="G241" s="35">
        <v>84</v>
      </c>
      <c r="H241" s="40">
        <v>38</v>
      </c>
      <c r="I241" s="38" t="s">
        <v>3076</v>
      </c>
      <c r="J241" s="34">
        <f>J240</f>
        <v>9091.65</v>
      </c>
    </row>
    <row r="242" spans="1:16" s="1" customFormat="1" ht="12.75" customHeight="1" x14ac:dyDescent="0.2">
      <c r="A242" s="26"/>
      <c r="B242" s="26"/>
      <c r="C242" s="30"/>
      <c r="D242" s="35" t="s">
        <v>149</v>
      </c>
      <c r="E242" s="79" t="s">
        <v>703</v>
      </c>
      <c r="F242" s="37">
        <v>125</v>
      </c>
      <c r="G242" s="35">
        <v>114</v>
      </c>
      <c r="H242" s="40">
        <v>52</v>
      </c>
      <c r="I242" s="38" t="s">
        <v>747</v>
      </c>
      <c r="J242" s="34">
        <f>IFERROR(_xlfn.XLOOKUP(I242,Index!$A:$A,Index!$B:$B),"")</f>
        <v>13738.14</v>
      </c>
    </row>
    <row r="243" spans="1:16" s="1" customFormat="1" ht="12.75" customHeight="1" x14ac:dyDescent="0.2">
      <c r="A243" s="26"/>
      <c r="B243" s="26"/>
      <c r="C243" s="30"/>
      <c r="D243" s="35" t="s">
        <v>49</v>
      </c>
      <c r="E243" s="79" t="s">
        <v>703</v>
      </c>
      <c r="F243" s="37">
        <v>125</v>
      </c>
      <c r="G243" s="35">
        <v>114</v>
      </c>
      <c r="H243" s="40">
        <v>52</v>
      </c>
      <c r="I243" s="38" t="s">
        <v>748</v>
      </c>
      <c r="J243" s="34">
        <f>IFERROR(_xlfn.XLOOKUP(I243,Index!$A:$A,Index!$B:$B),"")</f>
        <v>14425.87</v>
      </c>
    </row>
    <row r="244" spans="1:16" s="1" customFormat="1" ht="12.75" customHeight="1" x14ac:dyDescent="0.2">
      <c r="A244" s="26"/>
      <c r="B244" s="26"/>
      <c r="C244" s="30"/>
      <c r="D244" s="35" t="s">
        <v>51</v>
      </c>
      <c r="E244" s="79" t="s">
        <v>703</v>
      </c>
      <c r="F244" s="37">
        <v>125</v>
      </c>
      <c r="G244" s="35">
        <v>114</v>
      </c>
      <c r="H244" s="40">
        <v>52</v>
      </c>
      <c r="I244" s="38" t="s">
        <v>749</v>
      </c>
      <c r="J244" s="34">
        <f>IFERROR(_xlfn.XLOOKUP(I244,Index!$A:$A,Index!$B:$B),"")</f>
        <v>14964.18</v>
      </c>
    </row>
    <row r="245" spans="1:16" s="1" customFormat="1" ht="12.75" customHeight="1" x14ac:dyDescent="0.2">
      <c r="A245" s="26"/>
      <c r="B245" s="26"/>
      <c r="C245" s="30"/>
      <c r="D245" s="35" t="s">
        <v>149</v>
      </c>
      <c r="E245" s="79" t="s">
        <v>707</v>
      </c>
      <c r="F245" s="37">
        <v>150</v>
      </c>
      <c r="G245" s="35">
        <v>169</v>
      </c>
      <c r="H245" s="40">
        <v>77</v>
      </c>
      <c r="I245" s="38" t="s">
        <v>750</v>
      </c>
      <c r="J245" s="34">
        <f>IFERROR(_xlfn.XLOOKUP(I245,Index!$A:$A,Index!$B:$B),"")</f>
        <v>14250.52</v>
      </c>
    </row>
    <row r="246" spans="1:16" s="1" customFormat="1" ht="12.75" customHeight="1" x14ac:dyDescent="0.2">
      <c r="A246" s="26"/>
      <c r="B246" s="26"/>
      <c r="C246" s="30"/>
      <c r="D246" s="35" t="s">
        <v>49</v>
      </c>
      <c r="E246" s="79" t="s">
        <v>707</v>
      </c>
      <c r="F246" s="37">
        <v>150</v>
      </c>
      <c r="G246" s="35">
        <v>169</v>
      </c>
      <c r="H246" s="40">
        <v>77</v>
      </c>
      <c r="I246" s="38" t="s">
        <v>751</v>
      </c>
      <c r="J246" s="34">
        <f>IFERROR(_xlfn.XLOOKUP(I246,Index!$A:$A,Index!$B:$B),"")</f>
        <v>14964.18</v>
      </c>
    </row>
    <row r="247" spans="1:16" s="1" customFormat="1" ht="12.75" customHeight="1" x14ac:dyDescent="0.2">
      <c r="A247" s="26"/>
      <c r="B247" s="26"/>
      <c r="C247" s="30"/>
      <c r="D247" s="35" t="s">
        <v>51</v>
      </c>
      <c r="E247" s="79" t="s">
        <v>707</v>
      </c>
      <c r="F247" s="37">
        <v>150</v>
      </c>
      <c r="G247" s="35">
        <v>169</v>
      </c>
      <c r="H247" s="40">
        <v>77</v>
      </c>
      <c r="I247" s="38" t="s">
        <v>749</v>
      </c>
      <c r="J247" s="34">
        <f>IFERROR(_xlfn.XLOOKUP(I247,Index!$A:$A,Index!$B:$B),"")</f>
        <v>14964.18</v>
      </c>
    </row>
    <row r="248" spans="1:16" s="1" customFormat="1" ht="12.75" customHeight="1" x14ac:dyDescent="0.2">
      <c r="A248" s="27"/>
      <c r="B248" s="27"/>
      <c r="C248" s="31"/>
      <c r="D248" s="35" t="s">
        <v>149</v>
      </c>
      <c r="E248" s="79" t="s">
        <v>711</v>
      </c>
      <c r="F248" s="37">
        <v>200</v>
      </c>
      <c r="G248" s="35">
        <v>280</v>
      </c>
      <c r="H248" s="40">
        <v>127</v>
      </c>
      <c r="I248" s="38" t="s">
        <v>752</v>
      </c>
      <c r="J248" s="34">
        <f>IFERROR(_xlfn.XLOOKUP(I248,Index!$A:$A,Index!$B:$B),"")</f>
        <v>23386.38</v>
      </c>
    </row>
    <row r="249" spans="1:16" s="1" customFormat="1" ht="12.75" customHeight="1" x14ac:dyDescent="0.25">
      <c r="A249"/>
      <c r="B249"/>
      <c r="C249" s="84"/>
      <c r="D249"/>
      <c r="E249"/>
      <c r="F249"/>
      <c r="G249"/>
      <c r="H249"/>
      <c r="I249"/>
      <c r="J249"/>
    </row>
    <row r="250" spans="1:16" s="1" customFormat="1" ht="12.75" customHeight="1" x14ac:dyDescent="0.25">
      <c r="A250" s="18" t="s">
        <v>3159</v>
      </c>
      <c r="B250" s="62" t="s">
        <v>98</v>
      </c>
      <c r="D250" s="49"/>
      <c r="E250" s="50"/>
      <c r="F250" s="51"/>
      <c r="G250" s="52"/>
      <c r="H250" s="53"/>
      <c r="I250" s="53"/>
      <c r="J250" s="54"/>
      <c r="M250"/>
      <c r="N250"/>
      <c r="O250"/>
      <c r="P250"/>
    </row>
    <row r="251" spans="1:16" s="1" customFormat="1" ht="15.75" x14ac:dyDescent="0.25">
      <c r="A251" s="48" t="s">
        <v>3160</v>
      </c>
      <c r="B251" s="57"/>
      <c r="C251" s="58"/>
      <c r="D251" s="58"/>
      <c r="E251" s="59"/>
      <c r="F251" s="51"/>
      <c r="G251" s="58"/>
      <c r="H251" s="53"/>
      <c r="I251" s="53"/>
      <c r="J251" s="54"/>
      <c r="M251"/>
      <c r="N251"/>
      <c r="O251"/>
      <c r="P251"/>
    </row>
    <row r="252" spans="1:16" s="1" customFormat="1" x14ac:dyDescent="0.25">
      <c r="A252" s="25" t="s">
        <v>31</v>
      </c>
      <c r="B252" s="28" t="s">
        <v>32</v>
      </c>
      <c r="C252" s="276" t="s">
        <v>33</v>
      </c>
      <c r="D252" s="277"/>
      <c r="E252" s="278" t="s">
        <v>34</v>
      </c>
      <c r="F252" s="279"/>
      <c r="G252" s="278" t="s">
        <v>35</v>
      </c>
      <c r="H252" s="279"/>
      <c r="I252" s="42" t="s">
        <v>36</v>
      </c>
      <c r="J252" s="43" t="s">
        <v>37</v>
      </c>
      <c r="M252"/>
      <c r="N252"/>
      <c r="O252"/>
      <c r="P252"/>
    </row>
    <row r="253" spans="1:16" s="1" customFormat="1" ht="12.75" customHeight="1" x14ac:dyDescent="0.25">
      <c r="A253" s="32"/>
      <c r="B253" s="32"/>
      <c r="C253" s="33" t="s">
        <v>38</v>
      </c>
      <c r="D253" s="33" t="s">
        <v>39</v>
      </c>
      <c r="E253" s="33" t="s">
        <v>40</v>
      </c>
      <c r="F253" s="33" t="s">
        <v>41</v>
      </c>
      <c r="G253" s="33" t="s">
        <v>42</v>
      </c>
      <c r="H253" s="33" t="s">
        <v>43</v>
      </c>
      <c r="I253" s="33"/>
      <c r="J253" s="44"/>
      <c r="M253"/>
      <c r="N253"/>
      <c r="O253"/>
      <c r="P253"/>
    </row>
    <row r="254" spans="1:16" s="1" customFormat="1" ht="12.75" customHeight="1" x14ac:dyDescent="0.25">
      <c r="A254" s="26" t="s">
        <v>3161</v>
      </c>
      <c r="B254" s="26" t="s">
        <v>518</v>
      </c>
      <c r="C254" s="30" t="s">
        <v>46</v>
      </c>
      <c r="D254" s="35" t="s">
        <v>100</v>
      </c>
      <c r="E254" s="36">
        <v>2</v>
      </c>
      <c r="F254" s="45">
        <v>50</v>
      </c>
      <c r="G254" s="35">
        <v>16</v>
      </c>
      <c r="H254" s="38">
        <v>7.3</v>
      </c>
      <c r="I254" s="38" t="s">
        <v>3162</v>
      </c>
      <c r="J254" s="34">
        <f>IFERROR(_xlfn.XLOOKUP(I254,Index!$A:$A,Index!$B:$B),"")</f>
        <v>2574.44</v>
      </c>
      <c r="M254"/>
      <c r="N254"/>
      <c r="O254"/>
      <c r="P254"/>
    </row>
    <row r="255" spans="1:16" s="1" customFormat="1" ht="12.75" customHeight="1" x14ac:dyDescent="0.25">
      <c r="A255" s="26"/>
      <c r="B255" s="26"/>
      <c r="C255" s="30"/>
      <c r="D255" s="35" t="s">
        <v>100</v>
      </c>
      <c r="E255" s="63">
        <v>2.5</v>
      </c>
      <c r="F255" s="45">
        <v>65</v>
      </c>
      <c r="G255" s="35">
        <v>27</v>
      </c>
      <c r="H255" s="38">
        <v>12.2</v>
      </c>
      <c r="I255" s="38" t="s">
        <v>3163</v>
      </c>
      <c r="J255" s="34">
        <f>IFERROR(_xlfn.XLOOKUP(I255,Index!$A:$A,Index!$B:$B),"")</f>
        <v>3334.36</v>
      </c>
      <c r="M255"/>
      <c r="N255"/>
      <c r="O255"/>
      <c r="P255"/>
    </row>
    <row r="256" spans="1:16" s="1" customFormat="1" ht="12.75" customHeight="1" x14ac:dyDescent="0.25">
      <c r="A256" s="26"/>
      <c r="B256" s="26"/>
      <c r="C256" s="30"/>
      <c r="D256" s="35" t="s">
        <v>100</v>
      </c>
      <c r="E256" s="36">
        <v>3</v>
      </c>
      <c r="F256" s="45">
        <v>80</v>
      </c>
      <c r="G256" s="35">
        <v>30</v>
      </c>
      <c r="H256" s="38">
        <v>13.6</v>
      </c>
      <c r="I256" s="38" t="s">
        <v>3164</v>
      </c>
      <c r="J256" s="34">
        <f>IFERROR(_xlfn.XLOOKUP(I256,Index!$A:$A,Index!$B:$B),"")</f>
        <v>3505.16</v>
      </c>
      <c r="M256"/>
      <c r="N256"/>
      <c r="O256"/>
      <c r="P256"/>
    </row>
    <row r="257" spans="1:16" s="1" customFormat="1" ht="12.75" customHeight="1" x14ac:dyDescent="0.25">
      <c r="A257" s="26"/>
      <c r="B257" s="26"/>
      <c r="C257" s="30"/>
      <c r="D257" s="35" t="s">
        <v>100</v>
      </c>
      <c r="E257" s="36">
        <v>4</v>
      </c>
      <c r="F257" s="45">
        <v>100</v>
      </c>
      <c r="G257" s="35">
        <v>51</v>
      </c>
      <c r="H257" s="38">
        <v>23</v>
      </c>
      <c r="I257" s="38" t="s">
        <v>3165</v>
      </c>
      <c r="J257" s="34">
        <f>IFERROR(_xlfn.XLOOKUP(I257,Index!$A:$A,Index!$B:$B),"")</f>
        <v>6217.46</v>
      </c>
      <c r="M257"/>
      <c r="N257"/>
      <c r="O257"/>
      <c r="P257"/>
    </row>
    <row r="258" spans="1:16" s="1" customFormat="1" ht="12.75" customHeight="1" x14ac:dyDescent="0.25">
      <c r="A258" s="26"/>
      <c r="B258" s="26"/>
      <c r="C258" s="30"/>
      <c r="D258" s="35" t="s">
        <v>149</v>
      </c>
      <c r="E258" s="36">
        <v>6</v>
      </c>
      <c r="F258" s="45">
        <v>150</v>
      </c>
      <c r="G258" s="35">
        <v>109</v>
      </c>
      <c r="H258" s="38">
        <v>49.4</v>
      </c>
      <c r="I258" s="38" t="s">
        <v>3166</v>
      </c>
      <c r="J258" s="34">
        <f>IFERROR(_xlfn.XLOOKUP(I258,Index!$A:$A,Index!$B:$B),"")</f>
        <v>10231.91</v>
      </c>
      <c r="M258"/>
      <c r="N258"/>
      <c r="O258"/>
      <c r="P258"/>
    </row>
    <row r="259" spans="1:16" s="1" customFormat="1" ht="12.75" customHeight="1" x14ac:dyDescent="0.25">
      <c r="A259" s="27"/>
      <c r="B259" s="27"/>
      <c r="C259" s="31"/>
      <c r="D259" s="35" t="s">
        <v>149</v>
      </c>
      <c r="E259" s="36">
        <v>8</v>
      </c>
      <c r="F259" s="45">
        <v>200</v>
      </c>
      <c r="G259" s="35">
        <v>190</v>
      </c>
      <c r="H259" s="38">
        <v>86.2</v>
      </c>
      <c r="I259" s="38" t="s">
        <v>3167</v>
      </c>
      <c r="J259" s="34">
        <f>IFERROR(_xlfn.XLOOKUP(I259,Index!$A:$A,Index!$B:$B),"")</f>
        <v>16787.830000000002</v>
      </c>
      <c r="M259"/>
      <c r="N259"/>
      <c r="O259"/>
      <c r="P259"/>
    </row>
    <row r="260" spans="1:16" s="1" customFormat="1" ht="12.75" customHeight="1" x14ac:dyDescent="0.25">
      <c r="A260" s="12"/>
      <c r="B260" s="12"/>
      <c r="C260" s="4"/>
      <c r="D260" s="4"/>
      <c r="E260" s="187"/>
      <c r="F260" s="78"/>
      <c r="G260" s="4"/>
      <c r="H260" s="19"/>
      <c r="I260" s="19"/>
      <c r="J260" s="81"/>
      <c r="M260"/>
      <c r="N260"/>
      <c r="O260"/>
      <c r="P260"/>
    </row>
    <row r="261" spans="1:16" s="1" customFormat="1" ht="15.75" x14ac:dyDescent="0.2">
      <c r="A261" s="61"/>
      <c r="B261" s="61"/>
      <c r="C261" s="14"/>
      <c r="D261" s="3"/>
      <c r="E261" s="8"/>
      <c r="F261" s="9"/>
      <c r="G261" s="10"/>
      <c r="H261" s="19"/>
      <c r="I261" s="19"/>
      <c r="J261" s="20"/>
    </row>
    <row r="262" spans="1:16" s="1" customFormat="1" ht="15.75" x14ac:dyDescent="0.25">
      <c r="A262" s="68" t="s">
        <v>3231</v>
      </c>
      <c r="B262" s="68" t="s">
        <v>359</v>
      </c>
      <c r="C262" s="69"/>
      <c r="D262" s="70"/>
      <c r="E262" s="71"/>
      <c r="F262" s="72"/>
      <c r="G262" s="73"/>
      <c r="H262" s="74"/>
      <c r="I262" s="74"/>
      <c r="J262" s="75"/>
      <c r="K262"/>
      <c r="L262"/>
      <c r="M262"/>
      <c r="N262"/>
      <c r="O262"/>
      <c r="P262"/>
    </row>
    <row r="263" spans="1:16" s="1" customFormat="1" ht="15.75" x14ac:dyDescent="0.25">
      <c r="A263" s="48" t="s">
        <v>3232</v>
      </c>
      <c r="B263" s="11"/>
      <c r="C263" s="4"/>
      <c r="D263" s="4"/>
      <c r="E263" s="5"/>
      <c r="F263" s="9"/>
      <c r="G263" s="4"/>
      <c r="H263" s="19"/>
      <c r="I263" s="19"/>
      <c r="J263" s="20"/>
      <c r="K263"/>
      <c r="L263"/>
      <c r="M263"/>
      <c r="N263"/>
      <c r="O263"/>
      <c r="P263"/>
    </row>
    <row r="264" spans="1:16" s="1" customFormat="1" ht="12.75" customHeight="1" x14ac:dyDescent="0.25">
      <c r="A264" s="25" t="s">
        <v>31</v>
      </c>
      <c r="B264" s="28" t="s">
        <v>32</v>
      </c>
      <c r="C264" s="276" t="s">
        <v>33</v>
      </c>
      <c r="D264" s="277"/>
      <c r="E264" s="278" t="s">
        <v>34</v>
      </c>
      <c r="F264" s="279"/>
      <c r="G264" s="278" t="s">
        <v>35</v>
      </c>
      <c r="H264" s="279"/>
      <c r="I264" s="42" t="s">
        <v>36</v>
      </c>
      <c r="J264" s="43" t="s">
        <v>37</v>
      </c>
      <c r="K264"/>
      <c r="L264"/>
      <c r="M264"/>
      <c r="N264"/>
      <c r="O264"/>
      <c r="P264"/>
    </row>
    <row r="265" spans="1:16" s="1" customFormat="1" ht="12.75" customHeight="1" x14ac:dyDescent="0.25">
      <c r="A265" s="32"/>
      <c r="B265" s="32"/>
      <c r="C265" s="33" t="s">
        <v>38</v>
      </c>
      <c r="D265" s="33" t="s">
        <v>39</v>
      </c>
      <c r="E265" s="33" t="s">
        <v>40</v>
      </c>
      <c r="F265" s="33" t="s">
        <v>41</v>
      </c>
      <c r="G265" s="33" t="s">
        <v>42</v>
      </c>
      <c r="H265" s="33" t="s">
        <v>43</v>
      </c>
      <c r="I265" s="33"/>
      <c r="J265" s="44"/>
      <c r="K265"/>
      <c r="L265"/>
      <c r="M265"/>
      <c r="N265"/>
      <c r="O265"/>
      <c r="P265"/>
    </row>
    <row r="266" spans="1:16" s="1" customFormat="1" ht="12.75" customHeight="1" x14ac:dyDescent="0.25">
      <c r="A266" s="64" t="s">
        <v>3233</v>
      </c>
      <c r="B266" s="60" t="s">
        <v>562</v>
      </c>
      <c r="C266" s="85" t="s">
        <v>46</v>
      </c>
      <c r="D266" s="35" t="s">
        <v>264</v>
      </c>
      <c r="E266" s="63">
        <v>0.5</v>
      </c>
      <c r="F266" s="45">
        <v>15</v>
      </c>
      <c r="G266" s="35">
        <v>6</v>
      </c>
      <c r="H266" s="40">
        <v>2.7</v>
      </c>
      <c r="I266" s="38" t="s">
        <v>3234</v>
      </c>
      <c r="J266" s="34">
        <f>IFERROR(_xlfn.XLOOKUP(I266,Index!$A:$A,Index!$B:$B),"")</f>
        <v>5225.2</v>
      </c>
      <c r="K266"/>
      <c r="L266"/>
      <c r="M266"/>
      <c r="N266"/>
      <c r="O266"/>
      <c r="P266"/>
    </row>
    <row r="267" spans="1:16" s="1" customFormat="1" ht="12.75" customHeight="1" x14ac:dyDescent="0.25">
      <c r="A267" s="64"/>
      <c r="B267" s="26"/>
      <c r="C267" s="30"/>
      <c r="D267" s="35" t="s">
        <v>264</v>
      </c>
      <c r="E267" s="63">
        <v>0.75</v>
      </c>
      <c r="F267" s="45">
        <v>20</v>
      </c>
      <c r="G267" s="35">
        <v>12</v>
      </c>
      <c r="H267" s="40">
        <v>5.4</v>
      </c>
      <c r="I267" s="38" t="s">
        <v>3235</v>
      </c>
      <c r="J267" s="34">
        <f>J266+600</f>
        <v>5825.2</v>
      </c>
      <c r="K267" s="203"/>
      <c r="L267"/>
      <c r="M267"/>
      <c r="N267"/>
      <c r="O267"/>
      <c r="P267"/>
    </row>
    <row r="268" spans="1:16" s="1" customFormat="1" ht="12.75" customHeight="1" x14ac:dyDescent="0.25">
      <c r="A268" s="64"/>
      <c r="B268" s="26"/>
      <c r="C268" s="30"/>
      <c r="D268" s="35" t="s">
        <v>264</v>
      </c>
      <c r="E268" s="63">
        <v>1</v>
      </c>
      <c r="F268" s="45">
        <v>25</v>
      </c>
      <c r="G268" s="35">
        <v>13</v>
      </c>
      <c r="H268" s="40">
        <v>5.9</v>
      </c>
      <c r="I268" s="38" t="s">
        <v>3236</v>
      </c>
      <c r="J268" s="34">
        <f>IFERROR(_xlfn.XLOOKUP(I268,Index!$A:$A,Index!$B:$B),"")</f>
        <v>6949.59</v>
      </c>
      <c r="K268"/>
      <c r="L268"/>
      <c r="M268"/>
      <c r="N268"/>
      <c r="O268"/>
      <c r="P268"/>
    </row>
    <row r="269" spans="1:16" s="1" customFormat="1" ht="12.75" customHeight="1" x14ac:dyDescent="0.25">
      <c r="A269" s="64"/>
      <c r="B269" s="26"/>
      <c r="C269" s="30"/>
      <c r="D269" s="35" t="s">
        <v>264</v>
      </c>
      <c r="E269" s="63">
        <v>1.25</v>
      </c>
      <c r="F269" s="45">
        <v>32</v>
      </c>
      <c r="G269" s="35">
        <v>16</v>
      </c>
      <c r="H269" s="40">
        <v>7.3</v>
      </c>
      <c r="I269" s="38" t="s">
        <v>3076</v>
      </c>
      <c r="J269" s="34">
        <f>J268+1939</f>
        <v>8888.59</v>
      </c>
      <c r="K269" s="203"/>
      <c r="L269"/>
      <c r="M269"/>
      <c r="N269"/>
      <c r="O269"/>
      <c r="P269"/>
    </row>
    <row r="270" spans="1:16" s="1" customFormat="1" ht="12.75" customHeight="1" x14ac:dyDescent="0.25">
      <c r="A270" s="64"/>
      <c r="B270" s="26"/>
      <c r="C270" s="30"/>
      <c r="D270" s="35" t="s">
        <v>264</v>
      </c>
      <c r="E270" s="63">
        <v>1.5</v>
      </c>
      <c r="F270" s="45">
        <v>40</v>
      </c>
      <c r="G270" s="35">
        <v>27</v>
      </c>
      <c r="H270" s="40">
        <v>12.2</v>
      </c>
      <c r="I270" s="38" t="s">
        <v>3237</v>
      </c>
      <c r="J270" s="34">
        <f>IFERROR(_xlfn.XLOOKUP(I270,Index!$A:$A,Index!$B:$B),"")</f>
        <v>12523.69</v>
      </c>
      <c r="K270"/>
      <c r="L270"/>
      <c r="M270"/>
      <c r="N270"/>
      <c r="O270"/>
      <c r="P270"/>
    </row>
    <row r="271" spans="1:16" s="1" customFormat="1" ht="12.75" customHeight="1" x14ac:dyDescent="0.25">
      <c r="A271" s="12"/>
      <c r="B271" s="26"/>
      <c r="C271" s="30"/>
      <c r="D271" s="35" t="s">
        <v>264</v>
      </c>
      <c r="E271" s="63">
        <v>2</v>
      </c>
      <c r="F271" s="45">
        <v>50</v>
      </c>
      <c r="G271" s="35">
        <v>39</v>
      </c>
      <c r="H271" s="40">
        <v>17.7</v>
      </c>
      <c r="I271" s="38" t="s">
        <v>3238</v>
      </c>
      <c r="J271" s="34">
        <f>IFERROR(_xlfn.XLOOKUP(I271,Index!$A:$A,Index!$B:$B),"")</f>
        <v>12523.69</v>
      </c>
      <c r="K271"/>
      <c r="L271"/>
      <c r="M271"/>
      <c r="N271"/>
      <c r="O271"/>
      <c r="P271"/>
    </row>
    <row r="272" spans="1:16" s="1" customFormat="1" ht="15.75" x14ac:dyDescent="0.25">
      <c r="A272" s="61"/>
      <c r="B272" s="246"/>
      <c r="C272" s="244"/>
      <c r="D272" s="35" t="s">
        <v>264</v>
      </c>
      <c r="E272" s="63">
        <v>2.5</v>
      </c>
      <c r="F272" s="45">
        <v>65</v>
      </c>
      <c r="G272" s="35">
        <v>60</v>
      </c>
      <c r="H272" s="40">
        <v>27.2</v>
      </c>
      <c r="I272" s="38" t="s">
        <v>3239</v>
      </c>
      <c r="J272" s="34">
        <f>IFERROR(_xlfn.XLOOKUP(I272,Index!$A:$A,Index!$B:$B),"")</f>
        <v>17074.54</v>
      </c>
      <c r="K272"/>
      <c r="L272"/>
    </row>
    <row r="273" spans="1:12" s="1" customFormat="1" ht="15.75" x14ac:dyDescent="0.25">
      <c r="A273" s="243"/>
      <c r="B273" s="247"/>
      <c r="C273" s="245"/>
      <c r="D273" s="35" t="s">
        <v>264</v>
      </c>
      <c r="E273" s="63">
        <v>3</v>
      </c>
      <c r="F273" s="45">
        <v>80</v>
      </c>
      <c r="G273" s="35">
        <v>75</v>
      </c>
      <c r="H273" s="40">
        <v>34</v>
      </c>
      <c r="I273" s="38" t="s">
        <v>3240</v>
      </c>
      <c r="J273" s="34">
        <f>IFERROR(_xlfn.XLOOKUP(I273,Index!$A:$A,Index!$B:$B),"")</f>
        <v>19894.28</v>
      </c>
      <c r="K273"/>
      <c r="L273"/>
    </row>
    <row r="274" spans="1:12" s="1" customFormat="1" ht="15.75" x14ac:dyDescent="0.25">
      <c r="A274" s="61"/>
      <c r="B274" s="61"/>
      <c r="C274" s="14"/>
      <c r="D274" s="3"/>
      <c r="E274" s="8"/>
      <c r="F274" s="9"/>
      <c r="G274" s="10"/>
      <c r="H274" s="19"/>
      <c r="I274" s="19"/>
      <c r="J274" s="20"/>
      <c r="K274"/>
    </row>
    <row r="275" spans="1:12" s="1" customFormat="1" ht="15.75" x14ac:dyDescent="0.25">
      <c r="A275" s="61"/>
      <c r="B275" s="61"/>
      <c r="C275" s="14"/>
      <c r="D275" s="3"/>
      <c r="E275" s="8"/>
      <c r="F275" s="9"/>
      <c r="G275" s="10"/>
      <c r="H275" s="19"/>
      <c r="I275" s="19"/>
      <c r="J275" s="20"/>
      <c r="K275"/>
    </row>
    <row r="276" spans="1:12" s="1" customFormat="1" ht="15.75" x14ac:dyDescent="0.25">
      <c r="A276" s="61"/>
      <c r="B276" s="61"/>
      <c r="C276" s="14"/>
      <c r="D276" s="3"/>
      <c r="E276" s="8"/>
      <c r="F276" s="9"/>
      <c r="G276" s="10"/>
      <c r="H276" s="19"/>
      <c r="I276" s="19"/>
      <c r="J276" s="20"/>
      <c r="K276"/>
    </row>
    <row r="277" spans="1:12" s="1" customFormat="1" ht="15.75" x14ac:dyDescent="0.25">
      <c r="A277" s="61"/>
      <c r="B277" s="61"/>
      <c r="C277" s="14"/>
      <c r="D277" s="3"/>
      <c r="E277" s="8"/>
      <c r="F277" s="9"/>
      <c r="G277" s="10"/>
      <c r="H277" s="19"/>
      <c r="I277" s="19"/>
      <c r="J277" s="20"/>
      <c r="K277"/>
    </row>
    <row r="278" spans="1:12" s="1" customFormat="1" ht="15.75" x14ac:dyDescent="0.2">
      <c r="A278" s="61"/>
      <c r="B278" s="61"/>
      <c r="C278" s="14"/>
      <c r="D278" s="3"/>
      <c r="E278" s="8"/>
      <c r="F278" s="9"/>
      <c r="G278" s="10"/>
      <c r="H278" s="19"/>
      <c r="I278" s="19"/>
      <c r="J278" s="20"/>
    </row>
    <row r="279" spans="1:12" s="1" customFormat="1" ht="15.75" x14ac:dyDescent="0.2">
      <c r="A279" s="61"/>
      <c r="B279" s="61"/>
      <c r="C279" s="14"/>
      <c r="D279" s="3"/>
      <c r="E279" s="8"/>
      <c r="F279" s="9"/>
      <c r="G279" s="10"/>
      <c r="H279" s="19"/>
      <c r="I279" s="19"/>
      <c r="J279" s="20"/>
    </row>
    <row r="280" spans="1:12" s="1" customFormat="1" ht="15.75" x14ac:dyDescent="0.2">
      <c r="A280" s="61"/>
      <c r="B280" s="61"/>
      <c r="C280" s="14"/>
      <c r="D280" s="3"/>
      <c r="E280" s="8"/>
      <c r="F280" s="9"/>
      <c r="G280" s="10"/>
      <c r="H280" s="19"/>
      <c r="I280" s="19"/>
      <c r="J280" s="20"/>
    </row>
    <row r="281" spans="1:12" s="1" customFormat="1" ht="15.75" x14ac:dyDescent="0.2">
      <c r="A281" s="61"/>
      <c r="B281" s="61"/>
      <c r="C281" s="14"/>
      <c r="D281" s="3"/>
      <c r="E281" s="8"/>
      <c r="F281" s="9"/>
      <c r="G281" s="10"/>
      <c r="H281" s="19"/>
      <c r="I281" s="19"/>
      <c r="J281" s="20"/>
    </row>
    <row r="282" spans="1:12" s="1" customFormat="1" ht="15.75" x14ac:dyDescent="0.2">
      <c r="A282" s="61"/>
      <c r="B282" s="61"/>
      <c r="C282" s="14"/>
      <c r="D282" s="3"/>
      <c r="E282" s="8"/>
      <c r="F282" s="9"/>
      <c r="G282" s="10"/>
      <c r="H282" s="19"/>
      <c r="I282" s="19"/>
      <c r="J282" s="20"/>
    </row>
    <row r="283" spans="1:12" s="1" customFormat="1" ht="15.75" x14ac:dyDescent="0.2">
      <c r="A283" s="61"/>
      <c r="B283" s="61"/>
      <c r="C283" s="14"/>
      <c r="D283" s="3"/>
      <c r="E283" s="8"/>
      <c r="F283" s="9"/>
      <c r="G283" s="10"/>
      <c r="H283" s="19"/>
      <c r="I283" s="19"/>
      <c r="J283" s="20"/>
    </row>
    <row r="284" spans="1:12" s="1" customFormat="1" ht="15.75" x14ac:dyDescent="0.2">
      <c r="A284" s="61"/>
      <c r="B284" s="61"/>
      <c r="C284" s="14"/>
      <c r="D284" s="3"/>
      <c r="E284" s="8"/>
      <c r="F284" s="9"/>
      <c r="G284" s="10"/>
      <c r="H284" s="19"/>
      <c r="I284" s="19"/>
      <c r="J284" s="20"/>
    </row>
    <row r="285" spans="1:12" s="1" customFormat="1" ht="15.75" x14ac:dyDescent="0.2">
      <c r="A285" s="61"/>
      <c r="B285" s="61"/>
      <c r="C285" s="14"/>
      <c r="D285" s="3"/>
      <c r="E285" s="8"/>
      <c r="F285" s="9"/>
      <c r="G285" s="10"/>
      <c r="H285" s="19"/>
      <c r="I285" s="19"/>
      <c r="J285" s="20"/>
    </row>
    <row r="286" spans="1:12" s="1" customFormat="1" ht="15.75" x14ac:dyDescent="0.2">
      <c r="A286" s="61"/>
      <c r="B286" s="61"/>
      <c r="C286" s="14"/>
      <c r="D286" s="3"/>
      <c r="E286" s="8"/>
      <c r="F286" s="9"/>
      <c r="G286" s="10"/>
      <c r="H286" s="19"/>
      <c r="I286" s="19"/>
      <c r="J286" s="20"/>
    </row>
    <row r="287" spans="1:12" s="1" customFormat="1" ht="15.75" x14ac:dyDescent="0.2">
      <c r="A287" s="61"/>
      <c r="B287" s="61"/>
      <c r="C287" s="14"/>
      <c r="D287" s="3"/>
      <c r="E287" s="8"/>
      <c r="F287" s="9"/>
      <c r="G287" s="10"/>
      <c r="H287" s="19"/>
      <c r="I287" s="19"/>
      <c r="J287" s="20"/>
    </row>
    <row r="288" spans="1:12" s="1" customFormat="1" ht="15.75" x14ac:dyDescent="0.2">
      <c r="A288" s="61"/>
      <c r="B288" s="61"/>
      <c r="C288" s="14"/>
      <c r="D288" s="3"/>
      <c r="E288" s="8"/>
      <c r="F288" s="9"/>
      <c r="G288" s="10"/>
      <c r="H288" s="19"/>
      <c r="I288" s="19"/>
      <c r="J288" s="20"/>
    </row>
    <row r="289" spans="1:10" s="1" customFormat="1" ht="15.75" x14ac:dyDescent="0.2">
      <c r="A289" s="61"/>
      <c r="B289" s="61"/>
      <c r="C289" s="14"/>
      <c r="D289" s="3"/>
      <c r="E289" s="8"/>
      <c r="F289" s="9"/>
      <c r="G289" s="10"/>
      <c r="H289" s="19"/>
      <c r="I289" s="19"/>
      <c r="J289" s="20"/>
    </row>
    <row r="290" spans="1:10" s="1" customFormat="1" ht="15.75" x14ac:dyDescent="0.2">
      <c r="A290" s="61"/>
      <c r="B290" s="61"/>
      <c r="C290" s="14"/>
      <c r="D290" s="3"/>
      <c r="E290" s="8"/>
      <c r="F290" s="9"/>
      <c r="G290" s="10"/>
      <c r="H290" s="19"/>
      <c r="I290" s="19"/>
      <c r="J290" s="20"/>
    </row>
    <row r="291" spans="1:10" s="1" customFormat="1" ht="15.75" x14ac:dyDescent="0.2">
      <c r="A291" s="61"/>
      <c r="B291" s="61"/>
      <c r="C291" s="14"/>
      <c r="D291" s="3"/>
      <c r="E291" s="8"/>
      <c r="F291" s="9"/>
      <c r="G291" s="10"/>
      <c r="H291" s="19"/>
      <c r="I291" s="19"/>
      <c r="J291" s="20"/>
    </row>
    <row r="292" spans="1:10" s="1" customFormat="1" ht="15.75" x14ac:dyDescent="0.2">
      <c r="A292" s="61"/>
      <c r="B292" s="61"/>
      <c r="C292" s="14"/>
      <c r="D292" s="3"/>
      <c r="E292" s="8"/>
      <c r="F292" s="9"/>
      <c r="G292" s="10"/>
      <c r="H292" s="19"/>
      <c r="I292" s="19"/>
      <c r="J292" s="20"/>
    </row>
    <row r="293" spans="1:10" s="1" customFormat="1" ht="15.75" x14ac:dyDescent="0.2">
      <c r="A293" s="61"/>
      <c r="B293" s="61"/>
      <c r="C293" s="14"/>
      <c r="D293" s="3"/>
      <c r="E293" s="8"/>
      <c r="F293" s="9"/>
      <c r="G293" s="10"/>
      <c r="H293" s="19"/>
      <c r="I293" s="19"/>
      <c r="J293" s="20"/>
    </row>
    <row r="294" spans="1:10" s="1" customFormat="1" ht="15.75" x14ac:dyDescent="0.2">
      <c r="A294" s="61"/>
      <c r="B294" s="61"/>
      <c r="C294" s="14"/>
      <c r="D294" s="3"/>
      <c r="E294" s="8"/>
      <c r="F294" s="9"/>
      <c r="G294" s="10"/>
      <c r="H294" s="19"/>
      <c r="I294" s="19"/>
      <c r="J294" s="20"/>
    </row>
    <row r="295" spans="1:10" s="1" customFormat="1" ht="15.75" x14ac:dyDescent="0.2">
      <c r="A295" s="61"/>
      <c r="B295" s="61"/>
      <c r="C295" s="14"/>
      <c r="D295" s="3"/>
      <c r="E295" s="8"/>
      <c r="F295" s="9"/>
      <c r="G295" s="10"/>
      <c r="H295" s="19"/>
      <c r="I295" s="19"/>
      <c r="J295" s="20"/>
    </row>
    <row r="296" spans="1:10" s="1" customFormat="1" ht="15.75" x14ac:dyDescent="0.2">
      <c r="A296" s="61"/>
      <c r="B296" s="61"/>
      <c r="C296" s="14"/>
      <c r="D296" s="3"/>
      <c r="E296" s="8"/>
      <c r="F296" s="9"/>
      <c r="G296" s="10"/>
      <c r="H296" s="19"/>
      <c r="I296" s="19"/>
      <c r="J296" s="20"/>
    </row>
    <row r="297" spans="1:10" s="1" customFormat="1" ht="15.75" x14ac:dyDescent="0.2">
      <c r="A297" s="61"/>
      <c r="B297" s="61"/>
      <c r="C297" s="14"/>
      <c r="D297" s="3"/>
      <c r="E297" s="8"/>
      <c r="F297" s="9"/>
      <c r="G297" s="10"/>
      <c r="H297" s="19"/>
      <c r="I297" s="19"/>
      <c r="J297" s="20"/>
    </row>
    <row r="298" spans="1:10" s="1" customFormat="1" ht="15.75" x14ac:dyDescent="0.2">
      <c r="A298" s="61"/>
      <c r="B298" s="61"/>
      <c r="C298" s="14"/>
      <c r="D298" s="3"/>
      <c r="E298" s="8"/>
      <c r="F298" s="9"/>
      <c r="G298" s="10"/>
      <c r="H298" s="19"/>
      <c r="I298" s="19"/>
      <c r="J298" s="20"/>
    </row>
    <row r="299" spans="1:10" s="1" customFormat="1" ht="15.75" x14ac:dyDescent="0.2">
      <c r="A299" s="61"/>
      <c r="B299" s="61"/>
      <c r="C299" s="14"/>
      <c r="D299" s="3"/>
      <c r="E299" s="8"/>
      <c r="F299" s="9"/>
      <c r="G299" s="10"/>
      <c r="H299" s="19"/>
      <c r="I299" s="19"/>
      <c r="J299" s="20"/>
    </row>
    <row r="300" spans="1:10" s="1" customFormat="1" ht="15.75" x14ac:dyDescent="0.2">
      <c r="A300" s="61"/>
      <c r="B300" s="61"/>
      <c r="C300" s="14"/>
      <c r="D300" s="3"/>
      <c r="E300" s="8"/>
      <c r="F300" s="9"/>
      <c r="G300" s="10"/>
      <c r="H300" s="19"/>
      <c r="I300" s="19"/>
      <c r="J300" s="20"/>
    </row>
    <row r="301" spans="1:10" s="1" customFormat="1" ht="15.75" x14ac:dyDescent="0.2">
      <c r="A301" s="61"/>
      <c r="B301" s="61"/>
      <c r="C301" s="14"/>
      <c r="D301" s="3"/>
      <c r="E301" s="8"/>
      <c r="F301" s="9"/>
      <c r="G301" s="10"/>
      <c r="H301" s="19"/>
      <c r="I301" s="19"/>
      <c r="J301" s="20"/>
    </row>
    <row r="302" spans="1:10" s="1" customFormat="1" ht="15.75" x14ac:dyDescent="0.2">
      <c r="A302" s="61"/>
      <c r="B302" s="61"/>
      <c r="C302" s="14"/>
      <c r="D302" s="3"/>
      <c r="E302" s="8"/>
      <c r="F302" s="9"/>
      <c r="G302" s="10"/>
      <c r="H302" s="19"/>
      <c r="I302" s="19"/>
      <c r="J302" s="20"/>
    </row>
    <row r="303" spans="1:10" s="1" customFormat="1" ht="15.75" x14ac:dyDescent="0.2">
      <c r="A303" s="61"/>
      <c r="B303" s="61"/>
      <c r="C303" s="14"/>
      <c r="D303" s="3"/>
      <c r="E303" s="8"/>
      <c r="F303" s="9"/>
      <c r="G303" s="10"/>
      <c r="H303" s="19"/>
      <c r="I303" s="19"/>
      <c r="J303" s="20"/>
    </row>
    <row r="304" spans="1:10" s="1" customFormat="1" ht="15.75" x14ac:dyDescent="0.2">
      <c r="A304" s="61"/>
      <c r="B304" s="61"/>
      <c r="C304" s="14"/>
      <c r="D304" s="3"/>
      <c r="E304" s="8"/>
      <c r="F304" s="9"/>
      <c r="G304" s="10"/>
      <c r="H304" s="19"/>
      <c r="I304" s="19"/>
      <c r="J304" s="20"/>
    </row>
    <row r="305" spans="1:10" s="1" customFormat="1" ht="15.75" x14ac:dyDescent="0.2">
      <c r="A305" s="61"/>
      <c r="B305" s="61"/>
      <c r="C305" s="14"/>
      <c r="D305" s="3"/>
      <c r="E305" s="8"/>
      <c r="F305" s="9"/>
      <c r="G305" s="10"/>
      <c r="H305" s="19"/>
      <c r="I305" s="19"/>
      <c r="J305" s="20"/>
    </row>
    <row r="306" spans="1:10" s="1" customFormat="1" ht="15.75" x14ac:dyDescent="0.2">
      <c r="A306" s="61"/>
      <c r="B306" s="61"/>
      <c r="C306" s="14"/>
      <c r="D306" s="3"/>
      <c r="E306" s="8"/>
      <c r="F306" s="9"/>
      <c r="G306" s="10"/>
      <c r="H306" s="19"/>
      <c r="I306" s="19"/>
      <c r="J306" s="20"/>
    </row>
    <row r="307" spans="1:10" s="1" customFormat="1" ht="15.75" x14ac:dyDescent="0.2">
      <c r="A307" s="61"/>
      <c r="B307" s="61"/>
      <c r="C307" s="14"/>
      <c r="D307" s="3"/>
      <c r="E307" s="8"/>
      <c r="F307" s="9"/>
      <c r="G307" s="10"/>
      <c r="H307" s="19"/>
      <c r="I307" s="19"/>
      <c r="J307" s="20"/>
    </row>
    <row r="308" spans="1:10" s="1" customFormat="1" ht="15.75" x14ac:dyDescent="0.2">
      <c r="A308" s="61"/>
      <c r="B308" s="61"/>
      <c r="C308" s="14"/>
      <c r="D308" s="3"/>
      <c r="E308" s="8"/>
      <c r="F308" s="9"/>
      <c r="G308" s="10"/>
      <c r="H308" s="19"/>
      <c r="I308" s="19"/>
      <c r="J308" s="20"/>
    </row>
    <row r="309" spans="1:10" s="1" customFormat="1" ht="15.75" x14ac:dyDescent="0.2">
      <c r="A309" s="61"/>
      <c r="B309" s="61"/>
      <c r="C309" s="14"/>
      <c r="D309" s="3"/>
      <c r="E309" s="8"/>
      <c r="F309" s="9"/>
      <c r="G309" s="10"/>
      <c r="H309" s="19"/>
      <c r="I309" s="19"/>
      <c r="J309" s="20"/>
    </row>
    <row r="310" spans="1:10" s="1" customFormat="1" ht="15.75" x14ac:dyDescent="0.2">
      <c r="A310" s="61"/>
      <c r="B310" s="61"/>
      <c r="C310" s="14"/>
      <c r="D310" s="3"/>
      <c r="E310" s="8"/>
      <c r="F310" s="9"/>
      <c r="G310" s="10"/>
      <c r="H310" s="19"/>
      <c r="I310" s="19"/>
      <c r="J310" s="20"/>
    </row>
    <row r="311" spans="1:10" s="1" customFormat="1" ht="15.75" x14ac:dyDescent="0.2">
      <c r="A311" s="61"/>
      <c r="B311" s="61"/>
      <c r="C311" s="14"/>
      <c r="D311" s="3"/>
      <c r="E311" s="8"/>
      <c r="F311" s="9"/>
      <c r="G311" s="10"/>
      <c r="H311" s="19"/>
      <c r="I311" s="19"/>
      <c r="J311" s="20"/>
    </row>
    <row r="312" spans="1:10" s="1" customFormat="1" ht="15.75" x14ac:dyDescent="0.2">
      <c r="A312" s="61"/>
      <c r="B312" s="61"/>
      <c r="C312" s="14"/>
      <c r="D312" s="3"/>
      <c r="E312" s="8"/>
      <c r="F312" s="9"/>
      <c r="G312" s="10"/>
      <c r="H312" s="19"/>
      <c r="I312" s="19"/>
      <c r="J312" s="20"/>
    </row>
    <row r="313" spans="1:10" s="1" customFormat="1" ht="15.75" x14ac:dyDescent="0.2">
      <c r="A313" s="61"/>
      <c r="B313" s="61"/>
      <c r="C313" s="14"/>
      <c r="D313" s="3"/>
      <c r="E313" s="8"/>
      <c r="F313" s="9"/>
      <c r="G313" s="10"/>
      <c r="H313" s="19"/>
      <c r="I313" s="19"/>
      <c r="J313" s="20"/>
    </row>
    <row r="314" spans="1:10" s="1" customFormat="1" ht="15.75" x14ac:dyDescent="0.2">
      <c r="A314" s="61"/>
      <c r="B314" s="61"/>
      <c r="C314" s="14"/>
      <c r="D314" s="3"/>
      <c r="E314" s="8"/>
      <c r="F314" s="9"/>
      <c r="G314" s="10"/>
      <c r="H314" s="19"/>
      <c r="I314" s="19"/>
      <c r="J314" s="20"/>
    </row>
    <row r="315" spans="1:10" s="1" customFormat="1" ht="15.75" x14ac:dyDescent="0.2">
      <c r="A315" s="61"/>
      <c r="B315" s="61"/>
      <c r="C315" s="14"/>
      <c r="D315" s="3"/>
      <c r="E315" s="8"/>
      <c r="F315" s="9"/>
      <c r="G315" s="10"/>
      <c r="H315" s="19"/>
      <c r="I315" s="19"/>
      <c r="J315" s="20"/>
    </row>
    <row r="316" spans="1:10" s="1" customFormat="1" ht="15.75" x14ac:dyDescent="0.2">
      <c r="A316" s="61"/>
      <c r="B316" s="61"/>
      <c r="C316" s="14"/>
      <c r="D316" s="3"/>
      <c r="E316" s="8"/>
      <c r="F316" s="9"/>
      <c r="G316" s="10"/>
      <c r="H316" s="19"/>
      <c r="I316" s="19"/>
      <c r="J316" s="20"/>
    </row>
    <row r="317" spans="1:10" s="1" customFormat="1" ht="15.75" x14ac:dyDescent="0.2">
      <c r="A317" s="61"/>
      <c r="B317" s="61"/>
      <c r="C317" s="14"/>
      <c r="D317" s="3"/>
      <c r="E317" s="8"/>
      <c r="F317" s="9"/>
      <c r="G317" s="10"/>
      <c r="H317" s="19"/>
      <c r="I317" s="19"/>
      <c r="J317" s="20"/>
    </row>
    <row r="318" spans="1:10" s="1" customFormat="1" ht="15.75" x14ac:dyDescent="0.2">
      <c r="A318" s="61"/>
      <c r="B318" s="61"/>
      <c r="C318" s="14"/>
      <c r="D318" s="3"/>
      <c r="E318" s="8"/>
      <c r="F318" s="9"/>
      <c r="G318" s="10"/>
      <c r="H318" s="19"/>
      <c r="I318" s="19"/>
      <c r="J318" s="20"/>
    </row>
    <row r="319" spans="1:10" s="1" customFormat="1" ht="15.75" x14ac:dyDescent="0.2">
      <c r="A319" s="61"/>
      <c r="B319" s="61"/>
      <c r="C319" s="14"/>
      <c r="D319" s="3"/>
      <c r="E319" s="8"/>
      <c r="F319" s="9"/>
      <c r="G319" s="10"/>
      <c r="H319" s="19"/>
      <c r="I319" s="19"/>
      <c r="J319" s="20"/>
    </row>
    <row r="320" spans="1:10" s="1" customFormat="1" ht="15.75" x14ac:dyDescent="0.2">
      <c r="A320" s="61"/>
      <c r="B320" s="61"/>
      <c r="C320" s="14"/>
      <c r="D320" s="3"/>
      <c r="E320" s="8"/>
      <c r="F320" s="9"/>
      <c r="G320" s="10"/>
      <c r="H320" s="19"/>
      <c r="I320" s="19"/>
      <c r="J320" s="20"/>
    </row>
    <row r="321" spans="1:10" s="1" customFormat="1" ht="15.75" x14ac:dyDescent="0.2">
      <c r="A321" s="61"/>
      <c r="B321" s="61"/>
      <c r="C321" s="14"/>
      <c r="D321" s="3"/>
      <c r="E321" s="8"/>
      <c r="F321" s="9"/>
      <c r="G321" s="10"/>
      <c r="H321" s="19"/>
      <c r="I321" s="19"/>
      <c r="J321" s="20"/>
    </row>
    <row r="322" spans="1:10" s="1" customFormat="1" ht="15.75" x14ac:dyDescent="0.2">
      <c r="A322" s="61"/>
      <c r="B322" s="61"/>
      <c r="C322" s="14"/>
      <c r="D322" s="3"/>
      <c r="E322" s="8"/>
      <c r="F322" s="9"/>
      <c r="G322" s="10"/>
      <c r="H322" s="19"/>
      <c r="I322" s="19"/>
      <c r="J322" s="20"/>
    </row>
    <row r="323" spans="1:10" s="1" customFormat="1" ht="15.75" x14ac:dyDescent="0.2">
      <c r="A323" s="61"/>
      <c r="B323" s="61"/>
      <c r="C323" s="14"/>
      <c r="D323" s="3"/>
      <c r="E323" s="8"/>
      <c r="F323" s="9"/>
      <c r="G323" s="10"/>
      <c r="H323" s="19"/>
      <c r="I323" s="19"/>
      <c r="J323" s="20"/>
    </row>
    <row r="324" spans="1:10" s="1" customFormat="1" ht="15.75" x14ac:dyDescent="0.2">
      <c r="A324" s="61"/>
      <c r="B324" s="61"/>
      <c r="C324" s="14"/>
      <c r="D324" s="3"/>
      <c r="E324" s="8"/>
      <c r="F324" s="9"/>
      <c r="G324" s="10"/>
      <c r="H324" s="19"/>
      <c r="I324" s="19"/>
      <c r="J324" s="20"/>
    </row>
    <row r="325" spans="1:10" s="1" customFormat="1" ht="15.75" x14ac:dyDescent="0.2">
      <c r="A325" s="61"/>
      <c r="B325" s="61"/>
      <c r="C325" s="14"/>
      <c r="D325" s="3"/>
      <c r="E325" s="8"/>
      <c r="F325" s="9"/>
      <c r="G325" s="10"/>
      <c r="H325" s="19"/>
      <c r="I325" s="19"/>
      <c r="J325" s="20"/>
    </row>
    <row r="326" spans="1:10" s="1" customFormat="1" ht="15.75" x14ac:dyDescent="0.2">
      <c r="A326" s="61"/>
      <c r="B326" s="61"/>
      <c r="C326" s="14"/>
      <c r="D326" s="3"/>
      <c r="E326" s="8"/>
      <c r="F326" s="9"/>
      <c r="G326" s="10"/>
      <c r="H326" s="19"/>
      <c r="I326" s="19"/>
      <c r="J326" s="20"/>
    </row>
    <row r="327" spans="1:10" s="1" customFormat="1" ht="15.75" x14ac:dyDescent="0.2">
      <c r="A327" s="61"/>
      <c r="B327" s="61"/>
      <c r="C327" s="14"/>
      <c r="D327" s="3"/>
      <c r="E327" s="8"/>
      <c r="F327" s="9"/>
      <c r="G327" s="10"/>
      <c r="H327" s="19"/>
      <c r="I327" s="19"/>
      <c r="J327" s="20"/>
    </row>
    <row r="328" spans="1:10" s="1" customFormat="1" ht="15.75" x14ac:dyDescent="0.2">
      <c r="A328" s="61"/>
      <c r="B328" s="61"/>
      <c r="C328" s="14"/>
      <c r="D328" s="3"/>
      <c r="E328" s="8"/>
      <c r="F328" s="9"/>
      <c r="G328" s="10"/>
      <c r="H328" s="19"/>
      <c r="I328" s="19"/>
      <c r="J328" s="20"/>
    </row>
    <row r="329" spans="1:10" s="1" customFormat="1" ht="15.75" x14ac:dyDescent="0.2">
      <c r="A329" s="61"/>
      <c r="B329" s="61"/>
      <c r="C329" s="14"/>
      <c r="D329" s="3"/>
      <c r="E329" s="8"/>
      <c r="F329" s="9"/>
      <c r="G329" s="10"/>
      <c r="H329" s="19"/>
      <c r="I329" s="19"/>
      <c r="J329" s="20"/>
    </row>
    <row r="330" spans="1:10" s="1" customFormat="1" ht="15.75" x14ac:dyDescent="0.2">
      <c r="A330" s="61"/>
      <c r="B330" s="61"/>
      <c r="C330" s="14"/>
      <c r="D330" s="3"/>
      <c r="E330" s="8"/>
      <c r="F330" s="9"/>
      <c r="G330" s="10"/>
      <c r="H330" s="19"/>
      <c r="I330" s="19"/>
      <c r="J330" s="20"/>
    </row>
    <row r="331" spans="1:10" s="1" customFormat="1" ht="15.75" x14ac:dyDescent="0.2">
      <c r="A331" s="61"/>
      <c r="B331" s="61"/>
      <c r="C331" s="14"/>
      <c r="D331" s="3"/>
      <c r="E331" s="8"/>
      <c r="F331" s="9"/>
      <c r="G331" s="10"/>
      <c r="H331" s="19"/>
      <c r="I331" s="19"/>
      <c r="J331" s="20"/>
    </row>
    <row r="332" spans="1:10" s="1" customFormat="1" ht="15.75" x14ac:dyDescent="0.2">
      <c r="A332" s="61"/>
      <c r="B332" s="61"/>
      <c r="C332" s="14"/>
      <c r="D332" s="3"/>
      <c r="E332" s="8"/>
      <c r="F332" s="9"/>
      <c r="G332" s="10"/>
      <c r="H332" s="19"/>
      <c r="I332" s="19"/>
      <c r="J332" s="20"/>
    </row>
    <row r="333" spans="1:10" s="1" customFormat="1" ht="15.75" x14ac:dyDescent="0.2">
      <c r="A333" s="61"/>
      <c r="B333" s="61"/>
      <c r="C333" s="14"/>
      <c r="D333" s="3"/>
      <c r="E333" s="8"/>
      <c r="F333" s="9"/>
      <c r="G333" s="10"/>
      <c r="H333" s="19"/>
      <c r="I333" s="19"/>
      <c r="J333" s="20"/>
    </row>
    <row r="334" spans="1:10" s="1" customFormat="1" ht="15.75" x14ac:dyDescent="0.2">
      <c r="A334" s="61"/>
      <c r="B334" s="61"/>
      <c r="C334" s="14"/>
      <c r="D334" s="3"/>
      <c r="E334" s="8"/>
      <c r="F334" s="9"/>
      <c r="G334" s="10"/>
      <c r="H334" s="19"/>
      <c r="I334" s="19"/>
      <c r="J334" s="20"/>
    </row>
    <row r="335" spans="1:10" s="1" customFormat="1" ht="15.75" x14ac:dyDescent="0.2">
      <c r="A335" s="61"/>
      <c r="B335" s="61"/>
      <c r="C335" s="14"/>
      <c r="D335" s="3"/>
      <c r="E335" s="8"/>
      <c r="F335" s="9"/>
      <c r="G335" s="10"/>
      <c r="H335" s="19"/>
      <c r="I335" s="19"/>
      <c r="J335" s="20"/>
    </row>
    <row r="336" spans="1:10" s="1" customFormat="1" ht="15.75" x14ac:dyDescent="0.2">
      <c r="A336" s="61"/>
      <c r="B336" s="61"/>
      <c r="C336" s="14"/>
      <c r="D336" s="3"/>
      <c r="E336" s="8"/>
      <c r="F336" s="9"/>
      <c r="G336" s="10"/>
      <c r="H336" s="19"/>
      <c r="I336" s="19"/>
      <c r="J336" s="20"/>
    </row>
    <row r="337" spans="1:10" s="1" customFormat="1" ht="15.75" x14ac:dyDescent="0.2">
      <c r="A337" s="61"/>
      <c r="B337" s="61"/>
      <c r="C337" s="14"/>
      <c r="D337" s="3"/>
      <c r="E337" s="8"/>
      <c r="F337" s="9"/>
      <c r="G337" s="10"/>
      <c r="H337" s="19"/>
      <c r="I337" s="19"/>
      <c r="J337" s="20"/>
    </row>
    <row r="338" spans="1:10" s="1" customFormat="1" ht="15.75" x14ac:dyDescent="0.2">
      <c r="A338" s="61"/>
      <c r="B338" s="61"/>
      <c r="C338" s="14"/>
      <c r="D338" s="3"/>
      <c r="E338" s="8"/>
      <c r="F338" s="9"/>
      <c r="G338" s="10"/>
      <c r="H338" s="19"/>
      <c r="I338" s="19"/>
      <c r="J338" s="20"/>
    </row>
    <row r="339" spans="1:10" s="1" customFormat="1" ht="15.75" x14ac:dyDescent="0.2">
      <c r="A339" s="61"/>
      <c r="B339" s="61"/>
      <c r="C339" s="14"/>
      <c r="D339" s="3"/>
      <c r="E339" s="8"/>
      <c r="F339" s="9"/>
      <c r="G339" s="10"/>
      <c r="H339" s="19"/>
      <c r="I339" s="19"/>
      <c r="J339" s="20"/>
    </row>
    <row r="340" spans="1:10" s="1" customFormat="1" ht="15.75" x14ac:dyDescent="0.2">
      <c r="A340" s="61"/>
      <c r="B340" s="61"/>
      <c r="C340" s="14"/>
      <c r="D340" s="3"/>
      <c r="E340" s="8"/>
      <c r="F340" s="9"/>
      <c r="G340" s="10"/>
      <c r="H340" s="19"/>
      <c r="I340" s="19"/>
      <c r="J340" s="20"/>
    </row>
    <row r="341" spans="1:10" s="1" customFormat="1" ht="15.75" x14ac:dyDescent="0.2">
      <c r="A341" s="61"/>
      <c r="B341" s="61"/>
      <c r="C341" s="14"/>
      <c r="D341" s="3"/>
      <c r="E341" s="8"/>
      <c r="F341" s="9"/>
      <c r="G341" s="10"/>
      <c r="H341" s="19"/>
      <c r="I341" s="19"/>
      <c r="J341" s="20"/>
    </row>
    <row r="342" spans="1:10" s="1" customFormat="1" ht="15.75" x14ac:dyDescent="0.2">
      <c r="A342" s="61"/>
      <c r="B342" s="61"/>
      <c r="C342" s="14"/>
      <c r="D342" s="3"/>
      <c r="E342" s="8"/>
      <c r="F342" s="9"/>
      <c r="G342" s="10"/>
      <c r="H342" s="19"/>
      <c r="I342" s="19"/>
      <c r="J342" s="20"/>
    </row>
    <row r="343" spans="1:10" s="1" customFormat="1" ht="15.75" x14ac:dyDescent="0.2">
      <c r="A343" s="61"/>
      <c r="B343" s="61"/>
      <c r="C343" s="14"/>
      <c r="D343" s="3"/>
      <c r="E343" s="8"/>
      <c r="F343" s="9"/>
      <c r="G343" s="10"/>
      <c r="H343" s="19"/>
      <c r="I343" s="19"/>
      <c r="J343" s="20"/>
    </row>
    <row r="344" spans="1:10" s="1" customFormat="1" ht="15.75" x14ac:dyDescent="0.2">
      <c r="A344" s="61"/>
      <c r="B344" s="61"/>
      <c r="C344" s="14"/>
      <c r="D344" s="3"/>
      <c r="E344" s="8"/>
      <c r="F344" s="9"/>
      <c r="G344" s="10"/>
      <c r="H344" s="19"/>
      <c r="I344" s="19"/>
      <c r="J344" s="20"/>
    </row>
    <row r="345" spans="1:10" s="1" customFormat="1" ht="15.75" x14ac:dyDescent="0.2">
      <c r="A345" s="61"/>
      <c r="B345" s="61"/>
      <c r="C345" s="14"/>
      <c r="D345" s="3"/>
      <c r="E345" s="8"/>
      <c r="F345" s="9"/>
      <c r="G345" s="10"/>
      <c r="H345" s="19"/>
      <c r="I345" s="19"/>
      <c r="J345" s="20"/>
    </row>
    <row r="346" spans="1:10" s="1" customFormat="1" ht="15.75" x14ac:dyDescent="0.2">
      <c r="A346" s="61"/>
      <c r="B346" s="61"/>
      <c r="C346" s="14"/>
      <c r="D346" s="3"/>
      <c r="E346" s="8"/>
      <c r="F346" s="9"/>
      <c r="G346" s="10"/>
      <c r="H346" s="19"/>
      <c r="I346" s="19"/>
      <c r="J346" s="20"/>
    </row>
    <row r="347" spans="1:10" s="1" customFormat="1" ht="15.75" x14ac:dyDescent="0.2">
      <c r="A347" s="61"/>
      <c r="B347" s="61"/>
      <c r="C347" s="14"/>
      <c r="D347" s="3"/>
      <c r="E347" s="8"/>
      <c r="F347" s="9"/>
      <c r="G347" s="10"/>
      <c r="H347" s="19"/>
      <c r="I347" s="19"/>
      <c r="J347" s="20"/>
    </row>
    <row r="348" spans="1:10" s="1" customFormat="1" ht="15.75" x14ac:dyDescent="0.2">
      <c r="A348" s="61"/>
      <c r="B348" s="61"/>
      <c r="C348" s="14"/>
      <c r="D348" s="3"/>
      <c r="E348" s="8"/>
      <c r="F348" s="9"/>
      <c r="G348" s="10"/>
      <c r="H348" s="19"/>
      <c r="I348" s="19"/>
      <c r="J348" s="20"/>
    </row>
    <row r="349" spans="1:10" s="1" customFormat="1" ht="15.75" x14ac:dyDescent="0.2">
      <c r="A349" s="61"/>
      <c r="B349" s="61"/>
      <c r="C349" s="14"/>
      <c r="D349" s="3"/>
      <c r="E349" s="8"/>
      <c r="F349" s="9"/>
      <c r="G349" s="10"/>
      <c r="H349" s="19"/>
      <c r="I349" s="19"/>
      <c r="J349" s="20"/>
    </row>
    <row r="350" spans="1:10" s="1" customFormat="1" ht="15.75" x14ac:dyDescent="0.2">
      <c r="A350" s="61"/>
      <c r="B350" s="61"/>
      <c r="C350" s="14"/>
      <c r="D350" s="3"/>
      <c r="E350" s="8"/>
      <c r="F350" s="9"/>
      <c r="G350" s="10"/>
      <c r="H350" s="19"/>
      <c r="I350" s="19"/>
      <c r="J350" s="20"/>
    </row>
    <row r="351" spans="1:10" s="1" customFormat="1" ht="15.75" x14ac:dyDescent="0.2">
      <c r="A351" s="61"/>
      <c r="B351" s="61"/>
      <c r="C351" s="14"/>
      <c r="D351" s="3"/>
      <c r="E351" s="8"/>
      <c r="F351" s="9"/>
      <c r="G351" s="10"/>
      <c r="H351" s="19"/>
      <c r="I351" s="19"/>
      <c r="J351" s="20"/>
    </row>
    <row r="352" spans="1:10" s="1" customFormat="1" ht="15.75" x14ac:dyDescent="0.2">
      <c r="A352" s="61"/>
      <c r="B352" s="61"/>
      <c r="C352" s="14"/>
      <c r="D352" s="3"/>
      <c r="E352" s="8"/>
      <c r="F352" s="9"/>
      <c r="G352" s="10"/>
      <c r="H352" s="19"/>
      <c r="I352" s="19"/>
      <c r="J352" s="20"/>
    </row>
    <row r="353" spans="1:10" s="1" customFormat="1" ht="15.75" x14ac:dyDescent="0.2">
      <c r="A353" s="61"/>
      <c r="B353" s="61"/>
      <c r="C353" s="14"/>
      <c r="D353" s="3"/>
      <c r="E353" s="8"/>
      <c r="F353" s="9"/>
      <c r="G353" s="10"/>
      <c r="H353" s="19"/>
      <c r="I353" s="19"/>
      <c r="J353" s="20"/>
    </row>
    <row r="354" spans="1:10" s="1" customFormat="1" ht="15.75" x14ac:dyDescent="0.2">
      <c r="A354" s="61"/>
      <c r="B354" s="61"/>
      <c r="C354" s="14"/>
      <c r="D354" s="3"/>
      <c r="E354" s="8"/>
      <c r="F354" s="9"/>
      <c r="G354" s="10"/>
      <c r="H354" s="19"/>
      <c r="I354" s="19"/>
      <c r="J354" s="20"/>
    </row>
    <row r="355" spans="1:10" s="1" customFormat="1" ht="15.75" x14ac:dyDescent="0.2">
      <c r="A355" s="61"/>
      <c r="B355" s="61"/>
      <c r="C355" s="14"/>
      <c r="D355" s="3"/>
      <c r="E355" s="8"/>
      <c r="F355" s="9"/>
      <c r="G355" s="10"/>
      <c r="H355" s="19"/>
      <c r="I355" s="19"/>
      <c r="J355" s="20"/>
    </row>
    <row r="356" spans="1:10" s="1" customFormat="1" ht="15.75" x14ac:dyDescent="0.2">
      <c r="A356" s="61"/>
      <c r="B356" s="61"/>
      <c r="C356" s="14"/>
      <c r="D356" s="3"/>
      <c r="E356" s="8"/>
      <c r="F356" s="9"/>
      <c r="G356" s="10"/>
      <c r="H356" s="19"/>
      <c r="I356" s="19"/>
      <c r="J356" s="20"/>
    </row>
    <row r="357" spans="1:10" s="1" customFormat="1" ht="15.75" x14ac:dyDescent="0.2">
      <c r="A357" s="61"/>
      <c r="B357" s="61"/>
      <c r="C357" s="14"/>
      <c r="D357" s="3"/>
      <c r="E357" s="8"/>
      <c r="F357" s="9"/>
      <c r="G357" s="10"/>
      <c r="H357" s="19"/>
      <c r="I357" s="19"/>
      <c r="J357" s="20"/>
    </row>
    <row r="358" spans="1:10" s="1" customFormat="1" ht="15.75" x14ac:dyDescent="0.2">
      <c r="A358" s="61"/>
      <c r="B358" s="61"/>
      <c r="C358" s="14"/>
      <c r="D358" s="3"/>
      <c r="E358" s="8"/>
      <c r="F358" s="9"/>
      <c r="G358" s="10"/>
      <c r="H358" s="19"/>
      <c r="I358" s="19"/>
      <c r="J358" s="20"/>
    </row>
    <row r="359" spans="1:10" s="1" customFormat="1" ht="15.75" x14ac:dyDescent="0.2">
      <c r="A359" s="61"/>
      <c r="B359" s="61"/>
      <c r="C359" s="14"/>
      <c r="D359" s="3"/>
      <c r="E359" s="8"/>
      <c r="F359" s="9"/>
      <c r="G359" s="10"/>
      <c r="H359" s="19"/>
      <c r="I359" s="19"/>
      <c r="J359" s="20"/>
    </row>
    <row r="360" spans="1:10" s="1" customFormat="1" ht="15.75" x14ac:dyDescent="0.2">
      <c r="A360" s="61"/>
      <c r="B360" s="61"/>
      <c r="C360" s="14"/>
      <c r="D360" s="3"/>
      <c r="E360" s="8"/>
      <c r="F360" s="9"/>
      <c r="G360" s="10"/>
      <c r="H360" s="19"/>
      <c r="I360" s="19"/>
      <c r="J360" s="20"/>
    </row>
    <row r="361" spans="1:10" s="1" customFormat="1" ht="15.75" x14ac:dyDescent="0.2">
      <c r="A361" s="61"/>
      <c r="B361" s="61"/>
      <c r="C361" s="14"/>
      <c r="D361" s="3"/>
      <c r="E361" s="8"/>
      <c r="F361" s="9"/>
      <c r="G361" s="10"/>
      <c r="H361" s="19"/>
      <c r="I361" s="19"/>
      <c r="J361" s="20"/>
    </row>
    <row r="362" spans="1:10" s="1" customFormat="1" ht="15.75" x14ac:dyDescent="0.2">
      <c r="A362" s="61"/>
      <c r="B362" s="61"/>
      <c r="C362" s="14"/>
      <c r="D362" s="3"/>
      <c r="E362" s="8"/>
      <c r="F362" s="9"/>
      <c r="G362" s="10"/>
      <c r="H362" s="19"/>
      <c r="I362" s="19"/>
      <c r="J362" s="20"/>
    </row>
    <row r="363" spans="1:10" s="1" customFormat="1" ht="15.75" x14ac:dyDescent="0.2">
      <c r="A363" s="61"/>
      <c r="B363" s="61"/>
      <c r="C363" s="14"/>
      <c r="D363" s="3"/>
      <c r="E363" s="8"/>
      <c r="F363" s="9"/>
      <c r="G363" s="10"/>
      <c r="H363" s="19"/>
      <c r="I363" s="19"/>
      <c r="J363" s="20"/>
    </row>
    <row r="364" spans="1:10" s="1" customFormat="1" ht="15.75" x14ac:dyDescent="0.2">
      <c r="A364" s="61"/>
      <c r="B364" s="61"/>
      <c r="C364" s="14"/>
      <c r="D364" s="3"/>
      <c r="E364" s="8"/>
      <c r="F364" s="9"/>
      <c r="G364" s="10"/>
      <c r="H364" s="19"/>
      <c r="I364" s="19"/>
      <c r="J364" s="20"/>
    </row>
    <row r="365" spans="1:10" s="1" customFormat="1" ht="15.75" x14ac:dyDescent="0.2">
      <c r="A365" s="61"/>
      <c r="B365" s="61"/>
      <c r="C365" s="14"/>
      <c r="D365" s="3"/>
      <c r="E365" s="8"/>
      <c r="F365" s="9"/>
      <c r="G365" s="10"/>
      <c r="H365" s="19"/>
      <c r="I365" s="19"/>
      <c r="J365" s="20"/>
    </row>
    <row r="366" spans="1:10" s="1" customFormat="1" ht="15.75" x14ac:dyDescent="0.2">
      <c r="A366" s="61"/>
      <c r="B366" s="61"/>
      <c r="C366" s="14"/>
      <c r="D366" s="3"/>
      <c r="E366" s="8"/>
      <c r="F366" s="9"/>
      <c r="G366" s="10"/>
      <c r="H366" s="19"/>
      <c r="I366" s="19"/>
      <c r="J366" s="20"/>
    </row>
    <row r="367" spans="1:10" s="1" customFormat="1" ht="15.75" x14ac:dyDescent="0.2">
      <c r="A367" s="61"/>
      <c r="B367" s="61"/>
      <c r="C367" s="14"/>
      <c r="D367" s="3"/>
      <c r="E367" s="8"/>
      <c r="F367" s="9"/>
      <c r="G367" s="10"/>
      <c r="H367" s="19"/>
      <c r="I367" s="19"/>
      <c r="J367" s="20"/>
    </row>
    <row r="368" spans="1:10" s="1" customFormat="1" ht="15.75" x14ac:dyDescent="0.2">
      <c r="A368" s="61"/>
      <c r="B368" s="61"/>
      <c r="C368" s="14"/>
      <c r="D368" s="3"/>
      <c r="E368" s="8"/>
      <c r="F368" s="9"/>
      <c r="G368" s="10"/>
      <c r="H368" s="19"/>
      <c r="I368" s="19"/>
      <c r="J368" s="20"/>
    </row>
    <row r="369" spans="1:10" s="1" customFormat="1" ht="15.75" x14ac:dyDescent="0.2">
      <c r="A369" s="61"/>
      <c r="B369" s="61"/>
      <c r="C369" s="14"/>
      <c r="D369" s="3"/>
      <c r="E369" s="8"/>
      <c r="F369" s="9"/>
      <c r="G369" s="10"/>
      <c r="H369" s="19"/>
      <c r="I369" s="19"/>
      <c r="J369" s="20"/>
    </row>
    <row r="370" spans="1:10" s="1" customFormat="1" ht="15.75" x14ac:dyDescent="0.2">
      <c r="A370" s="61"/>
      <c r="B370" s="61"/>
      <c r="C370" s="14"/>
      <c r="D370" s="3"/>
      <c r="E370" s="8"/>
      <c r="F370" s="9"/>
      <c r="G370" s="10"/>
      <c r="H370" s="19"/>
      <c r="I370" s="19"/>
      <c r="J370" s="20"/>
    </row>
    <row r="371" spans="1:10" s="1" customFormat="1" ht="15.75" x14ac:dyDescent="0.2">
      <c r="A371" s="61"/>
      <c r="B371" s="61"/>
      <c r="C371" s="14"/>
      <c r="D371" s="3"/>
      <c r="E371" s="8"/>
      <c r="F371" s="9"/>
      <c r="G371" s="10"/>
      <c r="H371" s="19"/>
      <c r="I371" s="19"/>
      <c r="J371" s="20"/>
    </row>
    <row r="372" spans="1:10" s="1" customFormat="1" ht="15.75" x14ac:dyDescent="0.2">
      <c r="A372" s="61"/>
      <c r="B372" s="61"/>
      <c r="C372" s="14"/>
      <c r="D372" s="3"/>
      <c r="E372" s="8"/>
      <c r="F372" s="9"/>
      <c r="G372" s="10"/>
      <c r="H372" s="19"/>
      <c r="I372" s="19"/>
      <c r="J372" s="20"/>
    </row>
    <row r="373" spans="1:10" s="1" customFormat="1" ht="15.75" x14ac:dyDescent="0.2">
      <c r="A373" s="61"/>
      <c r="B373" s="61"/>
      <c r="C373" s="14"/>
      <c r="D373" s="3"/>
      <c r="E373" s="8"/>
      <c r="F373" s="9"/>
      <c r="G373" s="10"/>
      <c r="H373" s="19"/>
      <c r="I373" s="19"/>
      <c r="J373" s="20"/>
    </row>
    <row r="374" spans="1:10" s="1" customFormat="1" ht="15.75" x14ac:dyDescent="0.2">
      <c r="A374" s="61"/>
      <c r="B374" s="61"/>
      <c r="C374" s="14"/>
      <c r="D374" s="3"/>
      <c r="E374" s="8"/>
      <c r="F374" s="9"/>
      <c r="G374" s="10"/>
      <c r="H374" s="19"/>
      <c r="I374" s="19"/>
      <c r="J374" s="20"/>
    </row>
    <row r="375" spans="1:10" s="1" customFormat="1" ht="15.75" x14ac:dyDescent="0.2">
      <c r="A375" s="61"/>
      <c r="B375" s="61"/>
      <c r="C375" s="14"/>
      <c r="D375" s="3"/>
      <c r="E375" s="8"/>
      <c r="F375" s="9"/>
      <c r="G375" s="10"/>
      <c r="H375" s="19"/>
      <c r="I375" s="19"/>
      <c r="J375" s="20"/>
    </row>
    <row r="376" spans="1:10" s="1" customFormat="1" ht="15.75" x14ac:dyDescent="0.2">
      <c r="A376" s="61"/>
      <c r="B376" s="61"/>
      <c r="C376" s="14"/>
      <c r="D376" s="3"/>
      <c r="E376" s="8"/>
      <c r="F376" s="9"/>
      <c r="G376" s="10"/>
      <c r="H376" s="19"/>
      <c r="I376" s="19"/>
      <c r="J376" s="20"/>
    </row>
    <row r="377" spans="1:10" s="1" customFormat="1" ht="15.75" x14ac:dyDescent="0.2">
      <c r="A377" s="61"/>
      <c r="B377" s="61"/>
      <c r="C377" s="14"/>
      <c r="D377" s="3"/>
      <c r="E377" s="8"/>
      <c r="F377" s="9"/>
      <c r="G377" s="10"/>
      <c r="H377" s="19"/>
      <c r="I377" s="19"/>
      <c r="J377" s="20"/>
    </row>
    <row r="378" spans="1:10" s="1" customFormat="1" ht="15.75" x14ac:dyDescent="0.2">
      <c r="A378" s="61"/>
      <c r="B378" s="61"/>
      <c r="C378" s="14"/>
      <c r="D378" s="3"/>
      <c r="E378" s="8"/>
      <c r="F378" s="9"/>
      <c r="G378" s="10"/>
      <c r="H378" s="19"/>
      <c r="I378" s="19"/>
      <c r="J378" s="20"/>
    </row>
    <row r="379" spans="1:10" s="1" customFormat="1" ht="15.75" x14ac:dyDescent="0.2">
      <c r="A379" s="61"/>
      <c r="B379" s="61"/>
      <c r="C379" s="14"/>
      <c r="D379" s="3"/>
      <c r="E379" s="8"/>
      <c r="F379" s="9"/>
      <c r="G379" s="10"/>
      <c r="H379" s="19"/>
      <c r="I379" s="19"/>
      <c r="J379" s="20"/>
    </row>
    <row r="380" spans="1:10" s="1" customFormat="1" ht="15.75" x14ac:dyDescent="0.2">
      <c r="A380" s="61"/>
      <c r="B380" s="61"/>
      <c r="C380" s="14"/>
      <c r="D380" s="3"/>
      <c r="E380" s="8"/>
      <c r="F380" s="9"/>
      <c r="G380" s="10"/>
      <c r="H380" s="19"/>
      <c r="I380" s="19"/>
      <c r="J380" s="20"/>
    </row>
    <row r="381" spans="1:10" s="1" customFormat="1" ht="15.75" x14ac:dyDescent="0.2">
      <c r="A381" s="61"/>
      <c r="B381" s="61"/>
      <c r="C381" s="14"/>
      <c r="D381" s="3"/>
      <c r="E381" s="8"/>
      <c r="F381" s="9"/>
      <c r="G381" s="10"/>
      <c r="H381" s="19"/>
      <c r="I381" s="19"/>
      <c r="J381" s="20"/>
    </row>
    <row r="382" spans="1:10" s="1" customFormat="1" ht="15.75" x14ac:dyDescent="0.2">
      <c r="A382" s="61"/>
      <c r="B382" s="61"/>
      <c r="C382" s="14"/>
      <c r="D382" s="3"/>
      <c r="E382" s="8"/>
      <c r="F382" s="9"/>
      <c r="G382" s="10"/>
      <c r="H382" s="19"/>
      <c r="I382" s="19"/>
      <c r="J382" s="20"/>
    </row>
    <row r="383" spans="1:10" s="1" customFormat="1" ht="15.75" x14ac:dyDescent="0.2">
      <c r="A383" s="61"/>
      <c r="B383" s="61"/>
      <c r="C383" s="14"/>
      <c r="D383" s="3"/>
      <c r="E383" s="8"/>
      <c r="F383" s="9"/>
      <c r="G383" s="10"/>
      <c r="H383" s="19"/>
      <c r="I383" s="19"/>
      <c r="J383" s="20"/>
    </row>
    <row r="384" spans="1:10" s="1" customFormat="1" ht="15.75" x14ac:dyDescent="0.2">
      <c r="A384" s="61"/>
      <c r="B384" s="61"/>
      <c r="C384" s="14"/>
      <c r="D384" s="3"/>
      <c r="E384" s="8"/>
      <c r="F384" s="9"/>
      <c r="G384" s="10"/>
      <c r="H384" s="19"/>
      <c r="I384" s="19"/>
      <c r="J384" s="20"/>
    </row>
    <row r="385" spans="1:10" s="1" customFormat="1" ht="15.75" x14ac:dyDescent="0.2">
      <c r="A385" s="61"/>
      <c r="B385" s="61"/>
      <c r="C385" s="14"/>
      <c r="D385" s="3"/>
      <c r="E385" s="8"/>
      <c r="F385" s="9"/>
      <c r="G385" s="10"/>
      <c r="H385" s="19"/>
      <c r="I385" s="19"/>
      <c r="J385" s="20"/>
    </row>
    <row r="386" spans="1:10" s="1" customFormat="1" ht="15.75" x14ac:dyDescent="0.2">
      <c r="A386" s="61"/>
      <c r="B386" s="61"/>
      <c r="C386" s="14"/>
      <c r="D386" s="3"/>
      <c r="E386" s="8"/>
      <c r="F386" s="9"/>
      <c r="G386" s="10"/>
      <c r="H386" s="19"/>
      <c r="I386" s="19"/>
      <c r="J386" s="20"/>
    </row>
    <row r="387" spans="1:10" s="1" customFormat="1" ht="15.75" x14ac:dyDescent="0.2">
      <c r="A387" s="61"/>
      <c r="B387" s="61"/>
      <c r="C387" s="14"/>
      <c r="D387" s="3"/>
      <c r="E387" s="8"/>
      <c r="F387" s="9"/>
      <c r="G387" s="10"/>
      <c r="H387" s="19"/>
      <c r="I387" s="19"/>
      <c r="J387" s="20"/>
    </row>
    <row r="388" spans="1:10" s="1" customFormat="1" ht="15.75" x14ac:dyDescent="0.2">
      <c r="A388" s="61"/>
      <c r="B388" s="61"/>
      <c r="C388" s="14"/>
      <c r="D388" s="3"/>
      <c r="E388" s="8"/>
      <c r="F388" s="9"/>
      <c r="G388" s="10"/>
      <c r="H388" s="19"/>
      <c r="I388" s="19"/>
      <c r="J388" s="20"/>
    </row>
    <row r="389" spans="1:10" s="1" customFormat="1" ht="15.75" x14ac:dyDescent="0.2">
      <c r="A389" s="61"/>
      <c r="B389" s="61"/>
      <c r="C389" s="14"/>
      <c r="D389" s="3"/>
      <c r="E389" s="8"/>
      <c r="F389" s="9"/>
      <c r="G389" s="10"/>
      <c r="H389" s="19"/>
      <c r="I389" s="19"/>
      <c r="J389" s="20"/>
    </row>
    <row r="390" spans="1:10" s="1" customFormat="1" ht="15.75" x14ac:dyDescent="0.2">
      <c r="A390" s="61"/>
      <c r="B390" s="61"/>
      <c r="C390" s="14"/>
      <c r="D390" s="3"/>
      <c r="E390" s="8"/>
      <c r="F390" s="9"/>
      <c r="G390" s="10"/>
      <c r="H390" s="19"/>
      <c r="I390" s="19"/>
      <c r="J390" s="20"/>
    </row>
    <row r="391" spans="1:10" s="1" customFormat="1" ht="15.75" x14ac:dyDescent="0.2">
      <c r="A391" s="61"/>
      <c r="B391" s="61"/>
      <c r="C391" s="14"/>
      <c r="D391" s="3"/>
      <c r="E391" s="8"/>
      <c r="F391" s="9"/>
      <c r="G391" s="10"/>
      <c r="H391" s="19"/>
      <c r="I391" s="19"/>
      <c r="J391" s="20"/>
    </row>
    <row r="392" spans="1:10" s="1" customFormat="1" ht="15.75" x14ac:dyDescent="0.2">
      <c r="A392" s="61"/>
      <c r="B392" s="61"/>
      <c r="C392" s="14"/>
      <c r="D392" s="3"/>
      <c r="E392" s="8"/>
      <c r="F392" s="9"/>
      <c r="G392" s="10"/>
      <c r="H392" s="19"/>
      <c r="I392" s="19"/>
      <c r="J392" s="20"/>
    </row>
    <row r="393" spans="1:10" s="1" customFormat="1" ht="15.75" x14ac:dyDescent="0.2">
      <c r="A393" s="61"/>
      <c r="B393" s="61"/>
      <c r="C393" s="14"/>
      <c r="D393" s="3"/>
      <c r="E393" s="8"/>
      <c r="F393" s="9"/>
      <c r="G393" s="10"/>
      <c r="H393" s="19"/>
      <c r="I393" s="19"/>
      <c r="J393" s="20"/>
    </row>
    <row r="394" spans="1:10" s="1" customFormat="1" ht="15.75" x14ac:dyDescent="0.2">
      <c r="A394" s="61"/>
      <c r="B394" s="61"/>
      <c r="C394" s="14"/>
      <c r="D394" s="3"/>
      <c r="E394" s="8"/>
      <c r="F394" s="9"/>
      <c r="G394" s="10"/>
      <c r="H394" s="19"/>
      <c r="I394" s="19"/>
      <c r="J394" s="20"/>
    </row>
    <row r="395" spans="1:10" s="1" customFormat="1" ht="15.75" x14ac:dyDescent="0.2">
      <c r="A395" s="61"/>
      <c r="B395" s="61"/>
      <c r="C395" s="14"/>
      <c r="D395" s="3"/>
      <c r="E395" s="8"/>
      <c r="F395" s="9"/>
      <c r="G395" s="10"/>
      <c r="H395" s="19"/>
      <c r="I395" s="19"/>
      <c r="J395" s="20"/>
    </row>
    <row r="396" spans="1:10" s="1" customFormat="1" ht="15.75" x14ac:dyDescent="0.2">
      <c r="A396" s="61"/>
      <c r="B396" s="61"/>
      <c r="C396" s="14"/>
      <c r="D396" s="3"/>
      <c r="E396" s="8"/>
      <c r="F396" s="9"/>
      <c r="G396" s="10"/>
      <c r="H396" s="19"/>
      <c r="I396" s="19"/>
      <c r="J396" s="20"/>
    </row>
    <row r="397" spans="1:10" s="1" customFormat="1" ht="15.75" x14ac:dyDescent="0.2">
      <c r="A397" s="61"/>
      <c r="B397" s="61"/>
      <c r="C397" s="14"/>
      <c r="D397" s="3"/>
      <c r="E397" s="8"/>
      <c r="F397" s="9"/>
      <c r="G397" s="10"/>
      <c r="H397" s="19"/>
      <c r="I397" s="19"/>
      <c r="J397" s="20"/>
    </row>
    <row r="398" spans="1:10" s="1" customFormat="1" ht="15.75" x14ac:dyDescent="0.2">
      <c r="A398" s="61"/>
      <c r="B398" s="61"/>
      <c r="C398" s="14"/>
      <c r="D398" s="3"/>
      <c r="E398" s="8"/>
      <c r="F398" s="9"/>
      <c r="G398" s="10"/>
      <c r="H398" s="19"/>
      <c r="I398" s="19"/>
      <c r="J398" s="20"/>
    </row>
    <row r="399" spans="1:10" s="1" customFormat="1" ht="15.75" x14ac:dyDescent="0.2">
      <c r="A399" s="61"/>
      <c r="B399" s="61"/>
      <c r="C399" s="14"/>
      <c r="D399" s="3"/>
      <c r="E399" s="8"/>
      <c r="F399" s="9"/>
      <c r="G399" s="10"/>
      <c r="H399" s="19"/>
      <c r="I399" s="19"/>
      <c r="J399" s="20"/>
    </row>
    <row r="400" spans="1:10" s="1" customFormat="1" ht="15.75" x14ac:dyDescent="0.2">
      <c r="A400" s="61"/>
      <c r="B400" s="61"/>
      <c r="C400" s="14"/>
      <c r="D400" s="3"/>
      <c r="E400" s="8"/>
      <c r="F400" s="9"/>
      <c r="G400" s="10"/>
      <c r="H400" s="19"/>
      <c r="I400" s="19"/>
      <c r="J400" s="20"/>
    </row>
    <row r="401" spans="1:10" s="1" customFormat="1" ht="15.75" x14ac:dyDescent="0.2">
      <c r="A401" s="61"/>
      <c r="B401" s="61"/>
      <c r="C401" s="14"/>
      <c r="D401" s="3"/>
      <c r="E401" s="8"/>
      <c r="F401" s="9"/>
      <c r="G401" s="10"/>
      <c r="H401" s="19"/>
      <c r="I401" s="19"/>
      <c r="J401" s="20"/>
    </row>
    <row r="402" spans="1:10" s="1" customFormat="1" ht="15.75" x14ac:dyDescent="0.2">
      <c r="A402" s="61"/>
      <c r="B402" s="61"/>
      <c r="C402" s="14"/>
      <c r="D402" s="3"/>
      <c r="E402" s="8"/>
      <c r="F402" s="9"/>
      <c r="G402" s="10"/>
      <c r="H402" s="19"/>
      <c r="I402" s="19"/>
      <c r="J402" s="20"/>
    </row>
    <row r="403" spans="1:10" s="1" customFormat="1" ht="15.75" x14ac:dyDescent="0.2">
      <c r="A403" s="61"/>
      <c r="B403" s="61"/>
      <c r="C403" s="14"/>
      <c r="D403" s="3"/>
      <c r="E403" s="8"/>
      <c r="F403" s="9"/>
      <c r="G403" s="10"/>
      <c r="H403" s="19"/>
      <c r="I403" s="19"/>
      <c r="J403" s="20"/>
    </row>
    <row r="404" spans="1:10" s="1" customFormat="1" ht="15.75" x14ac:dyDescent="0.2">
      <c r="A404" s="61"/>
      <c r="B404" s="61"/>
      <c r="C404" s="14"/>
      <c r="D404" s="3"/>
      <c r="E404" s="8"/>
      <c r="F404" s="9"/>
      <c r="G404" s="10"/>
      <c r="H404" s="19"/>
      <c r="I404" s="19"/>
      <c r="J404" s="20"/>
    </row>
    <row r="405" spans="1:10" s="1" customFormat="1" ht="15.75" x14ac:dyDescent="0.2">
      <c r="A405" s="61"/>
      <c r="B405" s="61"/>
      <c r="C405" s="14"/>
      <c r="D405" s="3"/>
      <c r="E405" s="8"/>
      <c r="F405" s="9"/>
      <c r="G405" s="10"/>
      <c r="H405" s="19"/>
      <c r="I405" s="19"/>
      <c r="J405" s="20"/>
    </row>
    <row r="406" spans="1:10" s="1" customFormat="1" ht="15.75" x14ac:dyDescent="0.2">
      <c r="A406" s="61"/>
      <c r="B406" s="61"/>
      <c r="C406" s="14"/>
      <c r="D406" s="3"/>
      <c r="E406" s="8"/>
      <c r="F406" s="9"/>
      <c r="G406" s="10"/>
      <c r="H406" s="19"/>
      <c r="I406" s="19"/>
      <c r="J406" s="20"/>
    </row>
    <row r="407" spans="1:10" s="1" customFormat="1" ht="15.75" x14ac:dyDescent="0.2">
      <c r="A407" s="61"/>
      <c r="B407" s="61"/>
      <c r="C407" s="14"/>
      <c r="D407" s="3"/>
      <c r="E407" s="8"/>
      <c r="F407" s="9"/>
      <c r="G407" s="10"/>
      <c r="H407" s="19"/>
      <c r="I407" s="19"/>
      <c r="J407" s="20"/>
    </row>
    <row r="408" spans="1:10" s="1" customFormat="1" ht="15.75" x14ac:dyDescent="0.2">
      <c r="A408" s="61"/>
      <c r="B408" s="61"/>
      <c r="C408" s="14"/>
      <c r="D408" s="3"/>
      <c r="E408" s="8"/>
      <c r="F408" s="9"/>
      <c r="G408" s="10"/>
      <c r="H408" s="19"/>
      <c r="I408" s="19"/>
      <c r="J408" s="20"/>
    </row>
    <row r="409" spans="1:10" s="1" customFormat="1" ht="15.75" x14ac:dyDescent="0.2">
      <c r="A409" s="61"/>
      <c r="B409" s="61"/>
      <c r="C409" s="14"/>
      <c r="D409" s="3"/>
      <c r="E409" s="8"/>
      <c r="F409" s="9"/>
      <c r="G409" s="10"/>
      <c r="H409" s="19"/>
      <c r="I409" s="19"/>
      <c r="J409" s="20"/>
    </row>
    <row r="410" spans="1:10" s="1" customFormat="1" ht="15.75" x14ac:dyDescent="0.2">
      <c r="A410" s="61"/>
      <c r="B410" s="61"/>
      <c r="C410" s="14"/>
      <c r="D410" s="3"/>
      <c r="E410" s="8"/>
      <c r="F410" s="9"/>
      <c r="G410" s="10"/>
      <c r="H410" s="19"/>
      <c r="I410" s="19"/>
      <c r="J410" s="20"/>
    </row>
    <row r="411" spans="1:10" s="1" customFormat="1" ht="15.75" x14ac:dyDescent="0.2">
      <c r="A411" s="61"/>
      <c r="B411" s="61"/>
      <c r="C411" s="14"/>
      <c r="D411" s="3"/>
      <c r="E411" s="8"/>
      <c r="F411" s="9"/>
      <c r="G411" s="10"/>
      <c r="H411" s="19"/>
      <c r="I411" s="19"/>
      <c r="J411" s="20"/>
    </row>
    <row r="412" spans="1:10" s="1" customFormat="1" ht="15.75" x14ac:dyDescent="0.2">
      <c r="A412" s="61"/>
      <c r="B412" s="61"/>
      <c r="C412" s="14"/>
      <c r="D412" s="3"/>
      <c r="E412" s="8"/>
      <c r="F412" s="9"/>
      <c r="G412" s="10"/>
      <c r="H412" s="19"/>
      <c r="I412" s="19"/>
      <c r="J412" s="20"/>
    </row>
    <row r="413" spans="1:10" s="1" customFormat="1" ht="15.75" x14ac:dyDescent="0.2">
      <c r="A413" s="61"/>
      <c r="B413" s="61"/>
      <c r="C413" s="14"/>
      <c r="D413" s="3"/>
      <c r="E413" s="8"/>
      <c r="F413" s="9"/>
      <c r="G413" s="10"/>
      <c r="H413" s="19"/>
      <c r="I413" s="19"/>
      <c r="J413" s="20"/>
    </row>
    <row r="414" spans="1:10" s="1" customFormat="1" ht="15.75" x14ac:dyDescent="0.2">
      <c r="A414" s="61"/>
      <c r="B414" s="61"/>
      <c r="C414" s="14"/>
      <c r="D414" s="3"/>
      <c r="E414" s="8"/>
      <c r="F414" s="9"/>
      <c r="G414" s="10"/>
      <c r="H414" s="19"/>
      <c r="I414" s="19"/>
      <c r="J414" s="20"/>
    </row>
    <row r="415" spans="1:10" s="1" customFormat="1" ht="15.75" x14ac:dyDescent="0.2">
      <c r="A415" s="61"/>
      <c r="B415" s="61"/>
      <c r="C415" s="14"/>
      <c r="D415" s="3"/>
      <c r="E415" s="8"/>
      <c r="F415" s="9"/>
      <c r="G415" s="10"/>
      <c r="H415" s="19"/>
      <c r="I415" s="19"/>
      <c r="J415" s="20"/>
    </row>
    <row r="416" spans="1:10" s="1" customFormat="1" ht="15.75" x14ac:dyDescent="0.2">
      <c r="A416" s="61"/>
      <c r="B416" s="61"/>
      <c r="C416" s="14"/>
      <c r="D416" s="3"/>
      <c r="E416" s="8"/>
      <c r="F416" s="9"/>
      <c r="G416" s="10"/>
      <c r="H416" s="19"/>
      <c r="I416" s="19"/>
      <c r="J416" s="20"/>
    </row>
    <row r="417" spans="1:10" s="1" customFormat="1" ht="15.75" x14ac:dyDescent="0.2">
      <c r="A417" s="61"/>
      <c r="B417" s="61"/>
      <c r="C417" s="14"/>
      <c r="D417" s="3"/>
      <c r="E417" s="8"/>
      <c r="F417" s="9"/>
      <c r="G417" s="10"/>
      <c r="H417" s="19"/>
      <c r="I417" s="19"/>
      <c r="J417" s="20"/>
    </row>
    <row r="418" spans="1:10" s="1" customFormat="1" ht="15.75" x14ac:dyDescent="0.2">
      <c r="A418" s="61"/>
      <c r="B418" s="61"/>
      <c r="C418" s="14"/>
      <c r="D418" s="3"/>
      <c r="E418" s="8"/>
      <c r="F418" s="9"/>
      <c r="G418" s="10"/>
      <c r="H418" s="19"/>
      <c r="I418" s="19"/>
      <c r="J418" s="20"/>
    </row>
    <row r="419" spans="1:10" s="1" customFormat="1" ht="15.75" x14ac:dyDescent="0.2">
      <c r="A419" s="61"/>
      <c r="B419" s="61"/>
      <c r="C419" s="14"/>
      <c r="D419" s="3"/>
      <c r="E419" s="8"/>
      <c r="F419" s="9"/>
      <c r="G419" s="10"/>
      <c r="H419" s="19"/>
      <c r="I419" s="19"/>
      <c r="J419" s="20"/>
    </row>
    <row r="420" spans="1:10" s="1" customFormat="1" ht="15.75" x14ac:dyDescent="0.2">
      <c r="A420" s="61"/>
      <c r="B420" s="61"/>
      <c r="C420" s="14"/>
      <c r="D420" s="3"/>
      <c r="E420" s="8"/>
      <c r="F420" s="9"/>
      <c r="G420" s="10"/>
      <c r="H420" s="19"/>
      <c r="I420" s="19"/>
      <c r="J420" s="20"/>
    </row>
    <row r="421" spans="1:10" s="1" customFormat="1" ht="15.75" x14ac:dyDescent="0.2">
      <c r="A421" s="61"/>
      <c r="B421" s="61"/>
      <c r="C421" s="14"/>
      <c r="D421" s="3"/>
      <c r="E421" s="8"/>
      <c r="F421" s="9"/>
      <c r="G421" s="10"/>
      <c r="H421" s="19"/>
      <c r="I421" s="19"/>
      <c r="J421" s="20"/>
    </row>
    <row r="422" spans="1:10" s="1" customFormat="1" ht="15.75" x14ac:dyDescent="0.2">
      <c r="A422" s="61"/>
      <c r="B422" s="61"/>
      <c r="C422" s="14"/>
      <c r="D422" s="3"/>
      <c r="E422" s="8"/>
      <c r="F422" s="9"/>
      <c r="G422" s="10"/>
      <c r="H422" s="19"/>
      <c r="I422" s="19"/>
      <c r="J422" s="20"/>
    </row>
    <row r="423" spans="1:10" s="1" customFormat="1" ht="15.75" x14ac:dyDescent="0.2">
      <c r="A423" s="61"/>
      <c r="B423" s="61"/>
      <c r="C423" s="14"/>
      <c r="D423" s="3"/>
      <c r="E423" s="8"/>
      <c r="F423" s="9"/>
      <c r="G423" s="10"/>
      <c r="H423" s="19"/>
      <c r="I423" s="19"/>
      <c r="J423" s="20"/>
    </row>
    <row r="424" spans="1:10" s="1" customFormat="1" ht="15.75" x14ac:dyDescent="0.2">
      <c r="A424" s="61"/>
      <c r="B424" s="61"/>
      <c r="C424" s="14"/>
      <c r="D424" s="3"/>
      <c r="E424" s="8"/>
      <c r="F424" s="9"/>
      <c r="G424" s="10"/>
      <c r="H424" s="19"/>
      <c r="I424" s="19"/>
      <c r="J424" s="20"/>
    </row>
    <row r="425" spans="1:10" s="1" customFormat="1" ht="15.75" x14ac:dyDescent="0.2">
      <c r="A425" s="61"/>
      <c r="B425" s="61"/>
      <c r="C425" s="14"/>
      <c r="D425" s="3"/>
      <c r="E425" s="8"/>
      <c r="F425" s="9"/>
      <c r="G425" s="10"/>
      <c r="H425" s="19"/>
      <c r="I425" s="19"/>
      <c r="J425" s="20"/>
    </row>
    <row r="426" spans="1:10" s="1" customFormat="1" ht="15.75" x14ac:dyDescent="0.2">
      <c r="A426" s="61"/>
      <c r="B426" s="61"/>
      <c r="C426" s="14"/>
      <c r="D426" s="3"/>
      <c r="E426" s="8"/>
      <c r="F426" s="9"/>
      <c r="G426" s="10"/>
      <c r="H426" s="19"/>
      <c r="I426" s="19"/>
      <c r="J426" s="20"/>
    </row>
    <row r="427" spans="1:10" s="1" customFormat="1" ht="15.75" x14ac:dyDescent="0.2">
      <c r="A427" s="61"/>
      <c r="B427" s="61"/>
      <c r="C427" s="14"/>
      <c r="D427" s="3"/>
      <c r="E427" s="8"/>
      <c r="F427" s="9"/>
      <c r="G427" s="10"/>
      <c r="H427" s="19"/>
      <c r="I427" s="19"/>
      <c r="J427" s="20"/>
    </row>
    <row r="428" spans="1:10" s="1" customFormat="1" ht="15.75" x14ac:dyDescent="0.2">
      <c r="A428" s="61"/>
      <c r="B428" s="61"/>
      <c r="C428" s="14"/>
      <c r="D428" s="3"/>
      <c r="E428" s="8"/>
      <c r="F428" s="9"/>
      <c r="G428" s="10"/>
      <c r="H428" s="19"/>
      <c r="I428" s="19"/>
      <c r="J428" s="20"/>
    </row>
    <row r="429" spans="1:10" s="1" customFormat="1" ht="15.75" x14ac:dyDescent="0.2">
      <c r="A429" s="61"/>
      <c r="B429" s="61"/>
      <c r="C429" s="14"/>
      <c r="D429" s="3"/>
      <c r="E429" s="8"/>
      <c r="F429" s="9"/>
      <c r="G429" s="10"/>
      <c r="H429" s="19"/>
      <c r="I429" s="19"/>
      <c r="J429" s="20"/>
    </row>
    <row r="430" spans="1:10" s="1" customFormat="1" ht="15.75" x14ac:dyDescent="0.2">
      <c r="A430" s="61"/>
      <c r="B430" s="61"/>
      <c r="C430" s="14"/>
      <c r="D430" s="3"/>
      <c r="E430" s="8"/>
      <c r="F430" s="9"/>
      <c r="G430" s="10"/>
      <c r="H430" s="19"/>
      <c r="I430" s="19"/>
      <c r="J430" s="20"/>
    </row>
    <row r="431" spans="1:10" s="1" customFormat="1" ht="15.75" x14ac:dyDescent="0.2">
      <c r="A431" s="61"/>
      <c r="B431" s="61"/>
      <c r="C431" s="14"/>
      <c r="D431" s="3"/>
      <c r="E431" s="8"/>
      <c r="F431" s="9"/>
      <c r="G431" s="10"/>
      <c r="H431" s="19"/>
      <c r="I431" s="19"/>
      <c r="J431" s="20"/>
    </row>
    <row r="432" spans="1:10" s="1" customFormat="1" ht="15.75" x14ac:dyDescent="0.2">
      <c r="A432" s="61"/>
      <c r="B432" s="61"/>
      <c r="C432" s="14"/>
      <c r="D432" s="3"/>
      <c r="E432" s="8"/>
      <c r="F432" s="9"/>
      <c r="G432" s="10"/>
      <c r="H432" s="19"/>
      <c r="I432" s="19"/>
      <c r="J432" s="20"/>
    </row>
    <row r="433" spans="1:14" s="1" customFormat="1" ht="15.75" x14ac:dyDescent="0.2">
      <c r="A433" s="61"/>
      <c r="B433" s="61"/>
      <c r="C433" s="14"/>
      <c r="D433" s="3"/>
      <c r="E433" s="8"/>
      <c r="F433" s="9"/>
      <c r="G433" s="10"/>
      <c r="H433" s="19"/>
      <c r="I433" s="19"/>
      <c r="J433" s="20"/>
    </row>
    <row r="434" spans="1:14" s="1" customFormat="1" ht="15.75" x14ac:dyDescent="0.2">
      <c r="A434" s="61"/>
      <c r="B434" s="61"/>
      <c r="C434" s="14"/>
      <c r="D434" s="3"/>
      <c r="E434" s="8"/>
      <c r="F434" s="9"/>
      <c r="G434" s="10"/>
      <c r="H434" s="19"/>
      <c r="I434" s="19"/>
      <c r="J434" s="20"/>
    </row>
    <row r="435" spans="1:14" s="1" customFormat="1" ht="15.75" x14ac:dyDescent="0.2">
      <c r="A435" s="61"/>
      <c r="B435" s="61"/>
      <c r="C435" s="14"/>
      <c r="D435" s="3"/>
      <c r="E435" s="8"/>
      <c r="F435" s="9"/>
      <c r="G435" s="10"/>
      <c r="H435" s="19"/>
      <c r="I435" s="19"/>
      <c r="J435" s="20"/>
    </row>
    <row r="436" spans="1:14" s="1" customFormat="1" ht="15.75" x14ac:dyDescent="0.2">
      <c r="A436" s="61"/>
      <c r="B436" s="61"/>
      <c r="C436" s="14"/>
      <c r="D436" s="3"/>
      <c r="E436" s="8"/>
      <c r="F436" s="9"/>
      <c r="G436" s="10"/>
      <c r="H436" s="19"/>
      <c r="I436" s="19"/>
      <c r="J436" s="20"/>
    </row>
    <row r="437" spans="1:14" s="1" customFormat="1" ht="15.75" x14ac:dyDescent="0.2">
      <c r="A437" s="61"/>
      <c r="B437" s="61"/>
      <c r="C437" s="14"/>
      <c r="D437" s="3"/>
      <c r="E437" s="8"/>
      <c r="F437" s="9"/>
      <c r="G437" s="10"/>
      <c r="H437" s="19"/>
      <c r="I437" s="19"/>
      <c r="J437" s="20"/>
    </row>
    <row r="438" spans="1:14" s="1" customFormat="1" ht="15.75" x14ac:dyDescent="0.2">
      <c r="A438" s="61"/>
      <c r="B438" s="61"/>
      <c r="C438" s="14"/>
      <c r="D438" s="3"/>
      <c r="E438" s="8"/>
      <c r="F438" s="9"/>
      <c r="G438" s="10"/>
      <c r="H438" s="19"/>
      <c r="I438" s="19"/>
      <c r="J438" s="20"/>
    </row>
    <row r="439" spans="1:14" s="1" customFormat="1" ht="15.75" x14ac:dyDescent="0.2">
      <c r="A439" s="61"/>
      <c r="B439" s="61"/>
      <c r="C439" s="14"/>
      <c r="D439" s="3"/>
      <c r="E439" s="8"/>
      <c r="F439" s="9"/>
      <c r="G439" s="10"/>
      <c r="H439" s="19"/>
      <c r="I439" s="19"/>
      <c r="J439" s="20"/>
    </row>
    <row r="440" spans="1:14" s="1" customFormat="1" ht="15.75" x14ac:dyDescent="0.2">
      <c r="A440" s="61"/>
      <c r="B440" s="61"/>
      <c r="C440" s="14"/>
      <c r="D440" s="3"/>
      <c r="E440" s="8"/>
      <c r="F440" s="9"/>
      <c r="G440" s="10"/>
      <c r="H440" s="19"/>
      <c r="I440" s="19"/>
      <c r="J440" s="20"/>
    </row>
    <row r="441" spans="1:14" s="1" customFormat="1" ht="15.75" x14ac:dyDescent="0.2">
      <c r="A441" s="61"/>
      <c r="B441" s="61"/>
      <c r="C441" s="14"/>
      <c r="D441" s="3"/>
      <c r="E441" s="8"/>
      <c r="F441" s="9"/>
      <c r="G441" s="10"/>
      <c r="H441" s="19"/>
      <c r="I441" s="19"/>
      <c r="J441" s="20"/>
    </row>
    <row r="442" spans="1:14" s="1" customFormat="1" ht="15.75" x14ac:dyDescent="0.2">
      <c r="A442" s="61"/>
      <c r="B442" s="61"/>
      <c r="C442" s="14"/>
      <c r="D442" s="3"/>
      <c r="E442" s="8"/>
      <c r="F442" s="9"/>
      <c r="G442" s="10"/>
      <c r="H442" s="19"/>
      <c r="I442" s="19"/>
      <c r="J442" s="20"/>
    </row>
    <row r="443" spans="1:14" s="1" customFormat="1" ht="15.75" x14ac:dyDescent="0.2">
      <c r="A443" s="61"/>
      <c r="B443" s="61"/>
      <c r="C443" s="14"/>
      <c r="D443" s="3"/>
      <c r="E443" s="8"/>
      <c r="F443" s="9"/>
      <c r="G443" s="10"/>
      <c r="H443" s="19"/>
      <c r="I443" s="19"/>
      <c r="J443" s="20"/>
    </row>
    <row r="444" spans="1:14" s="1" customFormat="1" ht="15.75" x14ac:dyDescent="0.2">
      <c r="A444" s="61"/>
      <c r="B444" s="61"/>
      <c r="C444" s="14"/>
      <c r="D444" s="3"/>
      <c r="E444" s="8"/>
      <c r="F444" s="9"/>
      <c r="G444" s="10"/>
      <c r="H444" s="19"/>
      <c r="I444" s="19"/>
      <c r="J444" s="20"/>
    </row>
    <row r="445" spans="1:14" s="1" customFormat="1" ht="15.75" x14ac:dyDescent="0.2">
      <c r="A445" s="61"/>
      <c r="B445" s="61"/>
      <c r="C445" s="14"/>
      <c r="D445" s="3"/>
      <c r="E445" s="8"/>
      <c r="F445" s="9"/>
      <c r="G445" s="10"/>
      <c r="H445" s="19"/>
      <c r="I445" s="19"/>
      <c r="J445" s="20"/>
    </row>
    <row r="446" spans="1:14" ht="15.75" x14ac:dyDescent="0.25">
      <c r="A446" s="61"/>
      <c r="B446" s="61"/>
      <c r="C446" s="14"/>
      <c r="D446" s="3"/>
      <c r="E446" s="8"/>
      <c r="F446" s="9"/>
      <c r="G446" s="10"/>
      <c r="H446" s="19"/>
      <c r="I446" s="19"/>
      <c r="J446" s="20"/>
      <c r="K446" s="1"/>
      <c r="L446" s="1"/>
      <c r="M446" s="1"/>
      <c r="N446" s="1"/>
    </row>
    <row r="447" spans="1:14" s="1" customFormat="1" ht="15.75" x14ac:dyDescent="0.2">
      <c r="A447" s="61"/>
      <c r="B447" s="61"/>
      <c r="C447" s="14"/>
      <c r="D447" s="3"/>
      <c r="E447" s="8"/>
      <c r="F447" s="9"/>
      <c r="G447" s="10"/>
      <c r="H447" s="19"/>
      <c r="I447" s="19"/>
      <c r="J447" s="20"/>
    </row>
    <row r="448" spans="1:14" s="1" customFormat="1" ht="15.75" x14ac:dyDescent="0.2">
      <c r="A448" s="61"/>
      <c r="B448" s="61"/>
      <c r="C448" s="14"/>
      <c r="D448" s="3"/>
      <c r="E448" s="8"/>
      <c r="F448" s="9"/>
      <c r="G448" s="10"/>
      <c r="H448" s="19"/>
      <c r="I448" s="19"/>
      <c r="J448" s="20"/>
    </row>
    <row r="449" spans="1:10" s="1" customFormat="1" ht="15.75" x14ac:dyDescent="0.2">
      <c r="A449" s="61"/>
      <c r="B449" s="61"/>
      <c r="C449" s="14"/>
      <c r="D449" s="3"/>
      <c r="E449" s="8"/>
      <c r="F449" s="9"/>
      <c r="G449" s="10"/>
      <c r="H449" s="19"/>
      <c r="I449" s="19"/>
      <c r="J449" s="20"/>
    </row>
    <row r="450" spans="1:10" s="1" customFormat="1" ht="15.75" x14ac:dyDescent="0.2">
      <c r="A450" s="61"/>
      <c r="B450" s="61"/>
      <c r="C450" s="14"/>
      <c r="D450" s="3"/>
      <c r="E450" s="8"/>
      <c r="F450" s="9"/>
      <c r="G450" s="10"/>
      <c r="H450" s="19"/>
      <c r="I450" s="19"/>
      <c r="J450" s="20"/>
    </row>
    <row r="451" spans="1:10" s="1" customFormat="1" ht="15.75" x14ac:dyDescent="0.2">
      <c r="A451" s="61"/>
      <c r="B451" s="61"/>
      <c r="C451" s="14"/>
      <c r="D451" s="3"/>
      <c r="E451" s="8"/>
      <c r="F451" s="9"/>
      <c r="G451" s="10"/>
      <c r="H451" s="19"/>
      <c r="I451" s="19"/>
      <c r="J451" s="20"/>
    </row>
    <row r="452" spans="1:10" s="1" customFormat="1" ht="15.75" x14ac:dyDescent="0.2">
      <c r="A452" s="61"/>
      <c r="B452" s="61"/>
      <c r="C452" s="14"/>
      <c r="D452" s="3"/>
      <c r="E452" s="8"/>
      <c r="F452" s="9"/>
      <c r="G452" s="10"/>
      <c r="H452" s="19"/>
      <c r="I452" s="19"/>
      <c r="J452" s="20"/>
    </row>
    <row r="453" spans="1:10" s="1" customFormat="1" ht="15.75" x14ac:dyDescent="0.2">
      <c r="A453" s="61"/>
      <c r="B453" s="61"/>
      <c r="C453" s="14"/>
      <c r="D453" s="3"/>
      <c r="E453" s="8"/>
      <c r="F453" s="9"/>
      <c r="G453" s="10"/>
      <c r="H453" s="19"/>
      <c r="I453" s="19"/>
      <c r="J453" s="20"/>
    </row>
    <row r="454" spans="1:10" s="1" customFormat="1" ht="15.75" x14ac:dyDescent="0.2">
      <c r="A454" s="61"/>
      <c r="B454" s="61"/>
      <c r="C454" s="14"/>
      <c r="D454" s="3"/>
      <c r="E454" s="8"/>
      <c r="F454" s="9"/>
      <c r="G454" s="10"/>
      <c r="H454" s="19"/>
      <c r="I454" s="19"/>
      <c r="J454" s="20"/>
    </row>
    <row r="455" spans="1:10" s="1" customFormat="1" ht="15.75" x14ac:dyDescent="0.2">
      <c r="A455" s="61"/>
      <c r="B455" s="61"/>
      <c r="C455" s="14"/>
      <c r="D455" s="3"/>
      <c r="E455" s="8"/>
      <c r="F455" s="9"/>
      <c r="G455" s="10"/>
      <c r="H455" s="19"/>
      <c r="I455" s="19"/>
      <c r="J455" s="20"/>
    </row>
    <row r="456" spans="1:10" s="1" customFormat="1" ht="15.75" x14ac:dyDescent="0.2">
      <c r="A456" s="61"/>
      <c r="B456" s="61"/>
      <c r="C456" s="14"/>
      <c r="D456" s="3"/>
      <c r="E456" s="8"/>
      <c r="F456" s="9"/>
      <c r="G456" s="10"/>
      <c r="H456" s="19"/>
      <c r="I456" s="19"/>
      <c r="J456" s="20"/>
    </row>
    <row r="457" spans="1:10" s="1" customFormat="1" ht="15.75" x14ac:dyDescent="0.2">
      <c r="A457" s="61"/>
      <c r="B457" s="61"/>
      <c r="C457" s="14"/>
      <c r="D457" s="3"/>
      <c r="E457" s="8"/>
      <c r="F457" s="9"/>
      <c r="G457" s="10"/>
      <c r="H457" s="19"/>
      <c r="I457" s="19"/>
      <c r="J457" s="20"/>
    </row>
    <row r="458" spans="1:10" s="1" customFormat="1" ht="15.75" x14ac:dyDescent="0.2">
      <c r="A458" s="61"/>
      <c r="B458" s="61"/>
      <c r="C458" s="14"/>
      <c r="D458" s="3"/>
      <c r="E458" s="8"/>
      <c r="F458" s="9"/>
      <c r="G458" s="10"/>
      <c r="H458" s="19"/>
      <c r="I458" s="19"/>
      <c r="J458" s="20"/>
    </row>
    <row r="459" spans="1:10" s="1" customFormat="1" ht="15.75" x14ac:dyDescent="0.2">
      <c r="A459" s="61"/>
      <c r="B459" s="61"/>
      <c r="C459" s="14"/>
      <c r="D459" s="3"/>
      <c r="E459" s="8"/>
      <c r="F459" s="9"/>
      <c r="G459" s="10"/>
      <c r="H459" s="19"/>
      <c r="I459" s="19"/>
      <c r="J459" s="20"/>
    </row>
    <row r="460" spans="1:10" s="1" customFormat="1" ht="15.75" x14ac:dyDescent="0.2">
      <c r="A460" s="61"/>
      <c r="B460" s="61"/>
      <c r="C460" s="14"/>
      <c r="D460" s="3"/>
      <c r="E460" s="8"/>
      <c r="F460" s="9"/>
      <c r="G460" s="10"/>
      <c r="H460" s="19"/>
      <c r="I460" s="19"/>
      <c r="J460" s="20"/>
    </row>
    <row r="461" spans="1:10" s="1" customFormat="1" ht="15.75" x14ac:dyDescent="0.2">
      <c r="A461" s="61"/>
      <c r="B461" s="61"/>
      <c r="C461" s="14"/>
      <c r="D461" s="3"/>
      <c r="E461" s="8"/>
      <c r="F461" s="9"/>
      <c r="G461" s="10"/>
      <c r="H461" s="19"/>
      <c r="I461" s="19"/>
      <c r="J461" s="20"/>
    </row>
    <row r="462" spans="1:10" s="1" customFormat="1" ht="15.75" x14ac:dyDescent="0.2">
      <c r="A462" s="61"/>
      <c r="B462" s="61"/>
      <c r="C462" s="14"/>
      <c r="D462" s="3"/>
      <c r="E462" s="8"/>
      <c r="F462" s="9"/>
      <c r="G462" s="10"/>
      <c r="H462" s="19"/>
      <c r="I462" s="19"/>
      <c r="J462" s="20"/>
    </row>
    <row r="463" spans="1:10" s="1" customFormat="1" ht="15.75" x14ac:dyDescent="0.2">
      <c r="A463" s="61"/>
      <c r="B463" s="61"/>
      <c r="C463" s="14"/>
      <c r="D463" s="3"/>
      <c r="E463" s="8"/>
      <c r="F463" s="9"/>
      <c r="G463" s="10"/>
      <c r="H463" s="19"/>
      <c r="I463" s="19"/>
      <c r="J463" s="20"/>
    </row>
    <row r="464" spans="1:10" s="1" customFormat="1" ht="15.75" x14ac:dyDescent="0.2">
      <c r="A464" s="61"/>
      <c r="B464" s="61"/>
      <c r="C464" s="14"/>
      <c r="D464" s="3"/>
      <c r="E464" s="8"/>
      <c r="F464" s="9"/>
      <c r="G464" s="10"/>
      <c r="H464" s="19"/>
      <c r="I464" s="19"/>
      <c r="J464" s="20"/>
    </row>
    <row r="465" spans="1:10" s="1" customFormat="1" ht="15.75" x14ac:dyDescent="0.2">
      <c r="A465" s="61"/>
      <c r="B465" s="61"/>
      <c r="C465" s="14"/>
      <c r="D465" s="3"/>
      <c r="E465" s="8"/>
      <c r="F465" s="9"/>
      <c r="G465" s="10"/>
      <c r="H465" s="19"/>
      <c r="I465" s="19"/>
      <c r="J465" s="20"/>
    </row>
    <row r="466" spans="1:10" s="1" customFormat="1" ht="15.75" x14ac:dyDescent="0.2">
      <c r="A466" s="61"/>
      <c r="B466" s="61"/>
      <c r="C466" s="14"/>
      <c r="D466" s="3"/>
      <c r="E466" s="8"/>
      <c r="F466" s="9"/>
      <c r="G466" s="10"/>
      <c r="H466" s="19"/>
      <c r="I466" s="19"/>
      <c r="J466" s="20"/>
    </row>
    <row r="467" spans="1:10" s="1" customFormat="1" ht="15.75" x14ac:dyDescent="0.2">
      <c r="A467" s="61"/>
      <c r="B467" s="61"/>
      <c r="C467" s="14"/>
      <c r="D467" s="3"/>
      <c r="E467" s="8"/>
      <c r="F467" s="9"/>
      <c r="G467" s="10"/>
      <c r="H467" s="19"/>
      <c r="I467" s="19"/>
      <c r="J467" s="20"/>
    </row>
    <row r="468" spans="1:10" s="1" customFormat="1" ht="15.75" x14ac:dyDescent="0.2">
      <c r="A468" s="61"/>
      <c r="B468" s="61"/>
      <c r="C468" s="14"/>
      <c r="D468" s="3"/>
      <c r="E468" s="8"/>
      <c r="F468" s="9"/>
      <c r="G468" s="10"/>
      <c r="H468" s="19"/>
      <c r="I468" s="19"/>
      <c r="J468" s="20"/>
    </row>
    <row r="469" spans="1:10" s="1" customFormat="1" ht="15.75" x14ac:dyDescent="0.2">
      <c r="A469" s="61"/>
      <c r="B469" s="61"/>
      <c r="C469" s="14"/>
      <c r="D469" s="3"/>
      <c r="E469" s="8"/>
      <c r="F469" s="9"/>
      <c r="G469" s="10"/>
      <c r="H469" s="19"/>
      <c r="I469" s="19"/>
      <c r="J469" s="20"/>
    </row>
    <row r="470" spans="1:10" s="1" customFormat="1" ht="15.75" x14ac:dyDescent="0.2">
      <c r="A470" s="61"/>
      <c r="B470" s="61"/>
      <c r="C470" s="14"/>
      <c r="D470" s="3"/>
      <c r="E470" s="8"/>
      <c r="F470" s="9"/>
      <c r="G470" s="10"/>
      <c r="H470" s="19"/>
      <c r="I470" s="19"/>
      <c r="J470" s="20"/>
    </row>
    <row r="471" spans="1:10" s="1" customFormat="1" ht="15.75" x14ac:dyDescent="0.2">
      <c r="A471" s="61"/>
      <c r="B471" s="61"/>
      <c r="C471" s="14"/>
      <c r="D471" s="3"/>
      <c r="E471" s="8"/>
      <c r="F471" s="9"/>
      <c r="G471" s="10"/>
      <c r="H471" s="19"/>
      <c r="I471" s="19"/>
      <c r="J471" s="20"/>
    </row>
    <row r="472" spans="1:10" s="1" customFormat="1" ht="15.75" x14ac:dyDescent="0.2">
      <c r="A472" s="61"/>
      <c r="B472" s="61"/>
      <c r="C472" s="14"/>
      <c r="D472" s="3"/>
      <c r="E472" s="8"/>
      <c r="F472" s="9"/>
      <c r="G472" s="10"/>
      <c r="H472" s="19"/>
      <c r="I472" s="19"/>
      <c r="J472" s="20"/>
    </row>
    <row r="473" spans="1:10" s="1" customFormat="1" ht="15.75" x14ac:dyDescent="0.2">
      <c r="A473" s="61"/>
      <c r="B473" s="61"/>
      <c r="C473" s="14"/>
      <c r="D473" s="3"/>
      <c r="E473" s="8"/>
      <c r="F473" s="9"/>
      <c r="G473" s="10"/>
      <c r="H473" s="19"/>
      <c r="I473" s="19"/>
      <c r="J473" s="20"/>
    </row>
    <row r="474" spans="1:10" s="1" customFormat="1" ht="15.75" x14ac:dyDescent="0.2">
      <c r="A474" s="61"/>
      <c r="B474" s="61"/>
      <c r="C474" s="14"/>
      <c r="D474" s="3"/>
      <c r="E474" s="8"/>
      <c r="F474" s="9"/>
      <c r="G474" s="10"/>
      <c r="H474" s="19"/>
      <c r="I474" s="19"/>
      <c r="J474" s="20"/>
    </row>
    <row r="475" spans="1:10" s="1" customFormat="1" ht="15.75" x14ac:dyDescent="0.2">
      <c r="A475" s="61"/>
      <c r="B475" s="61"/>
      <c r="C475" s="14"/>
      <c r="D475" s="3"/>
      <c r="E475" s="8"/>
      <c r="F475" s="9"/>
      <c r="G475" s="10"/>
      <c r="H475" s="19"/>
      <c r="I475" s="19"/>
      <c r="J475" s="20"/>
    </row>
    <row r="476" spans="1:10" s="1" customFormat="1" ht="15.75" x14ac:dyDescent="0.2">
      <c r="A476" s="61"/>
      <c r="B476" s="61"/>
      <c r="C476" s="14"/>
      <c r="D476" s="3"/>
      <c r="E476" s="8"/>
      <c r="F476" s="9"/>
      <c r="G476" s="10"/>
      <c r="H476" s="19"/>
      <c r="I476" s="19"/>
      <c r="J476" s="20"/>
    </row>
    <row r="477" spans="1:10" s="1" customFormat="1" ht="15.75" x14ac:dyDescent="0.2">
      <c r="A477" s="61"/>
      <c r="B477" s="61"/>
      <c r="C477" s="14"/>
      <c r="D477" s="3"/>
      <c r="E477" s="8"/>
      <c r="F477" s="9"/>
      <c r="G477" s="10"/>
      <c r="H477" s="19"/>
      <c r="I477" s="19"/>
      <c r="J477" s="20"/>
    </row>
    <row r="478" spans="1:10" s="1" customFormat="1" ht="15.75" x14ac:dyDescent="0.2">
      <c r="A478" s="61"/>
      <c r="B478" s="61"/>
      <c r="C478" s="14"/>
      <c r="D478" s="3"/>
      <c r="E478" s="8"/>
      <c r="F478" s="9"/>
      <c r="G478" s="10"/>
      <c r="H478" s="19"/>
      <c r="I478" s="19"/>
      <c r="J478" s="20"/>
    </row>
    <row r="479" spans="1:10" s="1" customFormat="1" ht="15.75" x14ac:dyDescent="0.2">
      <c r="A479" s="61"/>
      <c r="B479" s="61"/>
      <c r="C479" s="14"/>
      <c r="D479" s="3"/>
      <c r="E479" s="8"/>
      <c r="F479" s="9"/>
      <c r="G479" s="10"/>
      <c r="H479" s="19"/>
      <c r="I479" s="19"/>
      <c r="J479" s="20"/>
    </row>
    <row r="480" spans="1:10" s="1" customFormat="1" ht="15.75" x14ac:dyDescent="0.2">
      <c r="A480" s="61"/>
      <c r="B480" s="61"/>
      <c r="C480" s="14"/>
      <c r="D480" s="3"/>
      <c r="E480" s="8"/>
      <c r="F480" s="9"/>
      <c r="G480" s="10"/>
      <c r="H480" s="19"/>
      <c r="I480" s="19"/>
      <c r="J480" s="20"/>
    </row>
    <row r="481" spans="1:14" s="1" customFormat="1" ht="15.75" x14ac:dyDescent="0.2">
      <c r="A481" s="61"/>
      <c r="B481" s="61"/>
      <c r="C481" s="14"/>
      <c r="D481" s="3"/>
      <c r="E481" s="8"/>
      <c r="F481" s="9"/>
      <c r="G481" s="10"/>
      <c r="H481" s="19"/>
      <c r="I481" s="19"/>
      <c r="J481" s="20"/>
    </row>
    <row r="482" spans="1:14" s="1" customFormat="1" ht="15.75" x14ac:dyDescent="0.2">
      <c r="A482" s="61"/>
      <c r="B482" s="61"/>
      <c r="C482" s="14"/>
      <c r="D482" s="3"/>
      <c r="E482" s="8"/>
      <c r="F482" s="9"/>
      <c r="G482" s="10"/>
      <c r="H482" s="19"/>
      <c r="I482" s="19"/>
      <c r="J482" s="20"/>
    </row>
    <row r="483" spans="1:14" s="1" customFormat="1" ht="15.75" x14ac:dyDescent="0.2">
      <c r="A483" s="61"/>
      <c r="B483" s="61"/>
      <c r="C483" s="14"/>
      <c r="D483" s="3"/>
      <c r="E483" s="8"/>
      <c r="F483" s="9"/>
      <c r="G483" s="10"/>
      <c r="H483" s="19"/>
      <c r="I483" s="19"/>
      <c r="J483" s="20"/>
    </row>
    <row r="484" spans="1:14" s="1" customFormat="1" ht="15.75" x14ac:dyDescent="0.2">
      <c r="A484" s="61"/>
      <c r="B484" s="61"/>
      <c r="C484" s="14"/>
      <c r="D484" s="3"/>
      <c r="E484" s="8"/>
      <c r="F484" s="9"/>
      <c r="G484" s="10"/>
      <c r="H484" s="19"/>
      <c r="I484" s="19"/>
      <c r="J484" s="20"/>
    </row>
    <row r="485" spans="1:14" s="1" customFormat="1" ht="15.75" x14ac:dyDescent="0.2">
      <c r="A485" s="61"/>
      <c r="B485" s="61"/>
      <c r="C485" s="14"/>
      <c r="D485" s="3"/>
      <c r="E485" s="8"/>
      <c r="F485" s="9"/>
      <c r="G485" s="10"/>
      <c r="H485" s="19"/>
      <c r="I485" s="19"/>
      <c r="J485" s="20"/>
    </row>
    <row r="486" spans="1:14" s="1" customFormat="1" ht="15.75" x14ac:dyDescent="0.2">
      <c r="A486" s="61"/>
      <c r="B486" s="61"/>
      <c r="C486" s="14"/>
      <c r="D486" s="3"/>
      <c r="E486" s="8"/>
      <c r="F486" s="9"/>
      <c r="G486" s="10"/>
      <c r="H486" s="19"/>
      <c r="I486" s="19"/>
      <c r="J486" s="20"/>
    </row>
    <row r="487" spans="1:14" ht="15.75" x14ac:dyDescent="0.25">
      <c r="A487" s="61"/>
      <c r="B487" s="61"/>
      <c r="C487" s="14"/>
      <c r="D487" s="3"/>
      <c r="E487" s="8"/>
      <c r="F487" s="9"/>
      <c r="G487" s="10"/>
      <c r="H487" s="19"/>
      <c r="I487" s="19"/>
      <c r="J487" s="20"/>
      <c r="K487" s="1"/>
      <c r="L487" s="1"/>
      <c r="M487" s="1"/>
      <c r="N487" s="1"/>
    </row>
    <row r="488" spans="1:14" ht="15.75" x14ac:dyDescent="0.25">
      <c r="A488" s="61"/>
      <c r="B488" s="61"/>
      <c r="C488" s="14"/>
      <c r="K488" s="1"/>
      <c r="L488" s="1"/>
      <c r="M488" s="1"/>
      <c r="N488" s="1"/>
    </row>
  </sheetData>
  <mergeCells count="27">
    <mergeCell ref="C107:D107"/>
    <mergeCell ref="E107:F107"/>
    <mergeCell ref="G107:H107"/>
    <mergeCell ref="C132:D132"/>
    <mergeCell ref="E132:F132"/>
    <mergeCell ref="G132:H132"/>
    <mergeCell ref="C120:D120"/>
    <mergeCell ref="E120:F120"/>
    <mergeCell ref="G120:H120"/>
    <mergeCell ref="C94:D94"/>
    <mergeCell ref="E94:F94"/>
    <mergeCell ref="G94:H94"/>
    <mergeCell ref="C34:D34"/>
    <mergeCell ref="E34:F34"/>
    <mergeCell ref="G34:H34"/>
    <mergeCell ref="C79:D79"/>
    <mergeCell ref="E79:F79"/>
    <mergeCell ref="G79:H79"/>
    <mergeCell ref="C264:D264"/>
    <mergeCell ref="E264:F264"/>
    <mergeCell ref="G264:H264"/>
    <mergeCell ref="C202:D202"/>
    <mergeCell ref="E202:F202"/>
    <mergeCell ref="G202:H202"/>
    <mergeCell ref="C252:D252"/>
    <mergeCell ref="E252:F252"/>
    <mergeCell ref="G252:H252"/>
  </mergeCells>
  <conditionalFormatting sqref="D143 F265:F487">
    <cfRule type="expression" dxfId="439" priority="186">
      <formula>D143="Not a valid item #"</formula>
    </cfRule>
    <cfRule type="expression" dxfId="438" priority="187">
      <formula>D143="Not in NPSLS"</formula>
    </cfRule>
    <cfRule type="expression" dxfId="437" priority="188">
      <formula>D143="Obsolete"</formula>
    </cfRule>
    <cfRule type="expression" dxfId="436" priority="189">
      <formula>D143=""</formula>
    </cfRule>
    <cfRule type="expression" dxfId="435" priority="190">
      <formula>D143="List Price"</formula>
    </cfRule>
  </conditionalFormatting>
  <conditionalFormatting sqref="F2:F5 F9:F33 F35 F37:F45">
    <cfRule type="expression" dxfId="434" priority="191">
      <formula>F2="Not a valid item #"</formula>
    </cfRule>
    <cfRule type="expression" dxfId="433" priority="192">
      <formula>F2="Not in NPSLS"</formula>
    </cfRule>
    <cfRule type="expression" dxfId="432" priority="193">
      <formula>F2="Obsolete"</formula>
    </cfRule>
    <cfRule type="expression" dxfId="431" priority="194">
      <formula>F2=""</formula>
    </cfRule>
    <cfRule type="expression" dxfId="430" priority="195">
      <formula>F2="List Price"</formula>
    </cfRule>
  </conditionalFormatting>
  <conditionalFormatting sqref="F47:F50 F54:F78 F80 F82:F90">
    <cfRule type="expression" dxfId="429" priority="151">
      <formula>F47="Not a valid item #"</formula>
    </cfRule>
    <cfRule type="expression" dxfId="428" priority="152">
      <formula>F47="Not in NPSLS"</formula>
    </cfRule>
    <cfRule type="expression" dxfId="427" priority="153">
      <formula>F47="Obsolete"</formula>
    </cfRule>
    <cfRule type="expression" dxfId="426" priority="154">
      <formula>F47=""</formula>
    </cfRule>
    <cfRule type="expression" dxfId="425" priority="155">
      <formula>F47="List Price"</formula>
    </cfRule>
  </conditionalFormatting>
  <conditionalFormatting sqref="F92:F93">
    <cfRule type="expression" dxfId="424" priority="111">
      <formula>F92="Not a valid item #"</formula>
    </cfRule>
    <cfRule type="expression" dxfId="423" priority="112">
      <formula>F92="Not in NPSLS"</formula>
    </cfRule>
    <cfRule type="expression" dxfId="422" priority="113">
      <formula>F92="Obsolete"</formula>
    </cfRule>
    <cfRule type="expression" dxfId="421" priority="114">
      <formula>F92=""</formula>
    </cfRule>
    <cfRule type="expression" dxfId="420" priority="115">
      <formula>F92="List Price"</formula>
    </cfRule>
  </conditionalFormatting>
  <conditionalFormatting sqref="F95">
    <cfRule type="expression" dxfId="419" priority="76">
      <formula>F95="Not a valid item #"</formula>
    </cfRule>
    <cfRule type="expression" dxfId="418" priority="77">
      <formula>F95="Not in NPSLS"</formula>
    </cfRule>
    <cfRule type="expression" dxfId="417" priority="78">
      <formula>F95="Obsolete"</formula>
    </cfRule>
    <cfRule type="expression" dxfId="416" priority="79">
      <formula>F95=""</formula>
    </cfRule>
    <cfRule type="expression" dxfId="415" priority="80">
      <formula>F95="List Price"</formula>
    </cfRule>
  </conditionalFormatting>
  <conditionalFormatting sqref="F97:F106">
    <cfRule type="expression" dxfId="414" priority="41">
      <formula>F97="Not a valid item #"</formula>
    </cfRule>
    <cfRule type="expression" dxfId="413" priority="42">
      <formula>F97="Not in NPSLS"</formula>
    </cfRule>
    <cfRule type="expression" dxfId="412" priority="43">
      <formula>F97="Obsolete"</formula>
    </cfRule>
    <cfRule type="expression" dxfId="411" priority="44">
      <formula>F97=""</formula>
    </cfRule>
    <cfRule type="expression" dxfId="410" priority="45">
      <formula>F97="List Price"</formula>
    </cfRule>
  </conditionalFormatting>
  <conditionalFormatting sqref="F108:F119">
    <cfRule type="expression" dxfId="409" priority="46">
      <formula>F108="Not a valid item #"</formula>
    </cfRule>
    <cfRule type="expression" dxfId="408" priority="47">
      <formula>F108="Not in NPSLS"</formula>
    </cfRule>
    <cfRule type="expression" dxfId="407" priority="48">
      <formula>F108="Obsolete"</formula>
    </cfRule>
    <cfRule type="expression" dxfId="406" priority="49">
      <formula>F108=""</formula>
    </cfRule>
    <cfRule type="expression" dxfId="405" priority="50">
      <formula>F108="List Price"</formula>
    </cfRule>
  </conditionalFormatting>
  <conditionalFormatting sqref="F121:F131">
    <cfRule type="expression" dxfId="404" priority="31">
      <formula>F121="Not a valid item #"</formula>
    </cfRule>
    <cfRule type="expression" dxfId="403" priority="32">
      <formula>F121="Not in NPSLS"</formula>
    </cfRule>
    <cfRule type="expression" dxfId="402" priority="33">
      <formula>F121="Obsolete"</formula>
    </cfRule>
    <cfRule type="expression" dxfId="401" priority="34">
      <formula>F121=""</formula>
    </cfRule>
    <cfRule type="expression" dxfId="400" priority="35">
      <formula>F121="List Price"</formula>
    </cfRule>
  </conditionalFormatting>
  <conditionalFormatting sqref="F133:F142">
    <cfRule type="expression" dxfId="399" priority="36">
      <formula>F133="Not a valid item #"</formula>
    </cfRule>
    <cfRule type="expression" dxfId="398" priority="37">
      <formula>F133="Not in NPSLS"</formula>
    </cfRule>
    <cfRule type="expression" dxfId="397" priority="38">
      <formula>F133="Obsolete"</formula>
    </cfRule>
    <cfRule type="expression" dxfId="396" priority="39">
      <formula>F133=""</formula>
    </cfRule>
    <cfRule type="expression" dxfId="395" priority="40">
      <formula>F133="List Price"</formula>
    </cfRule>
  </conditionalFormatting>
  <conditionalFormatting sqref="F144:F189 F214:F248">
    <cfRule type="expression" dxfId="394" priority="216">
      <formula>F144="Not a valid item #"</formula>
    </cfRule>
    <cfRule type="expression" dxfId="393" priority="217">
      <formula>F144="Not in NPSLS"</formula>
    </cfRule>
    <cfRule type="expression" dxfId="392" priority="218">
      <formula>F144="Obsolete"</formula>
    </cfRule>
    <cfRule type="expression" dxfId="391" priority="219">
      <formula>F144=""</formula>
    </cfRule>
    <cfRule type="expression" dxfId="390" priority="220">
      <formula>F144="List Price"</formula>
    </cfRule>
  </conditionalFormatting>
  <conditionalFormatting sqref="F200:F201">
    <cfRule type="expression" dxfId="389" priority="26">
      <formula>F200="Not a valid item #"</formula>
    </cfRule>
    <cfRule type="expression" dxfId="388" priority="27">
      <formula>F200="Not in NPSLS"</formula>
    </cfRule>
    <cfRule type="expression" dxfId="387" priority="28">
      <formula>F200="Obsolete"</formula>
    </cfRule>
    <cfRule type="expression" dxfId="386" priority="29">
      <formula>F200=""</formula>
    </cfRule>
    <cfRule type="expression" dxfId="385" priority="30">
      <formula>F200="List Price"</formula>
    </cfRule>
  </conditionalFormatting>
  <conditionalFormatting sqref="F203:F211">
    <cfRule type="expression" dxfId="384" priority="21">
      <formula>F203="Not a valid item #"</formula>
    </cfRule>
    <cfRule type="expression" dxfId="383" priority="22">
      <formula>F203="Not in NPSLS"</formula>
    </cfRule>
    <cfRule type="expression" dxfId="382" priority="23">
      <formula>F203="Obsolete"</formula>
    </cfRule>
    <cfRule type="expression" dxfId="381" priority="24">
      <formula>F203=""</formula>
    </cfRule>
    <cfRule type="expression" dxfId="380" priority="25">
      <formula>F203="List Price"</formula>
    </cfRule>
  </conditionalFormatting>
  <conditionalFormatting sqref="F250:F251">
    <cfRule type="expression" dxfId="379" priority="16">
      <formula>F250="Not a valid item #"</formula>
    </cfRule>
    <cfRule type="expression" dxfId="378" priority="17">
      <formula>F250="Not in NPSLS"</formula>
    </cfRule>
    <cfRule type="expression" dxfId="377" priority="18">
      <formula>F250="Obsolete"</formula>
    </cfRule>
    <cfRule type="expression" dxfId="376" priority="19">
      <formula>F250=""</formula>
    </cfRule>
    <cfRule type="expression" dxfId="375" priority="20">
      <formula>F250="List Price"</formula>
    </cfRule>
  </conditionalFormatting>
  <conditionalFormatting sqref="F253:F263">
    <cfRule type="expression" dxfId="374" priority="1">
      <formula>F253="Not a valid item #"</formula>
    </cfRule>
    <cfRule type="expression" dxfId="373" priority="2">
      <formula>F253="Not in NPSLS"</formula>
    </cfRule>
    <cfRule type="expression" dxfId="372" priority="3">
      <formula>F253="Obsolete"</formula>
    </cfRule>
    <cfRule type="expression" dxfId="371" priority="4">
      <formula>F253=""</formula>
    </cfRule>
    <cfRule type="expression" dxfId="370" priority="5">
      <formula>F253="List Price"</formula>
    </cfRule>
  </conditionalFormatting>
  <hyperlinks>
    <hyperlink ref="A1" location="'Table of Contents'!A1" display="Return Home" xr:uid="{162E251F-87C1-4219-8DE2-F32522EF1926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CC66-C6B1-4557-B5D1-0C7862D659E3}">
  <sheetPr codeName="Sheet8"/>
  <dimension ref="A1:L217"/>
  <sheetViews>
    <sheetView showGridLines="0" zoomScale="80" zoomScaleNormal="80" workbookViewId="0"/>
  </sheetViews>
  <sheetFormatPr defaultColWidth="8.7109375" defaultRowHeight="14.25" x14ac:dyDescent="0.2"/>
  <cols>
    <col min="1" max="1" width="31.28515625" style="192" customWidth="1"/>
    <col min="2" max="2" width="22.42578125" style="192" customWidth="1"/>
    <col min="3" max="3" width="10.85546875" style="197" customWidth="1"/>
    <col min="4" max="4" width="8.85546875" style="192" bestFit="1" customWidth="1"/>
    <col min="5" max="5" width="13.85546875" style="197" customWidth="1"/>
    <col min="6" max="6" width="12.7109375" style="192" customWidth="1"/>
    <col min="7" max="8" width="8.85546875" style="192" bestFit="1" customWidth="1"/>
    <col min="9" max="9" width="11.28515625" style="192" customWidth="1"/>
    <col min="10" max="10" width="13.7109375" style="192" customWidth="1"/>
    <col min="11" max="11" width="14.140625" style="192" customWidth="1"/>
    <col min="12" max="12" width="10.85546875" style="198" bestFit="1" customWidth="1"/>
    <col min="13" max="13" width="9.85546875" style="192" bestFit="1" customWidth="1"/>
    <col min="14" max="16384" width="8.7109375" style="192"/>
  </cols>
  <sheetData>
    <row r="1" spans="1:12" ht="15" x14ac:dyDescent="0.25">
      <c r="A1" s="201" t="s">
        <v>3074</v>
      </c>
      <c r="L1" s="192"/>
    </row>
    <row r="2" spans="1:12" ht="18" x14ac:dyDescent="0.2">
      <c r="A2" s="217" t="s">
        <v>754</v>
      </c>
      <c r="B2" s="217" t="s">
        <v>231</v>
      </c>
      <c r="D2" s="3"/>
      <c r="E2" s="8"/>
      <c r="F2" s="9"/>
      <c r="G2" s="10"/>
      <c r="H2" s="19"/>
      <c r="I2" s="19"/>
      <c r="J2" s="20"/>
      <c r="L2" s="192"/>
    </row>
    <row r="3" spans="1:12" ht="15.75" x14ac:dyDescent="0.2">
      <c r="A3" s="48" t="s">
        <v>755</v>
      </c>
      <c r="B3" s="11"/>
      <c r="C3" s="4"/>
      <c r="D3" s="4"/>
      <c r="E3" s="5"/>
      <c r="F3" s="9"/>
      <c r="G3" s="4"/>
      <c r="H3" s="19"/>
      <c r="I3" s="19"/>
      <c r="J3" s="20"/>
      <c r="L3" s="192"/>
    </row>
    <row r="4" spans="1:12" ht="24" x14ac:dyDescent="0.2">
      <c r="A4" s="25" t="s">
        <v>31</v>
      </c>
      <c r="B4" s="28" t="s">
        <v>32</v>
      </c>
      <c r="C4" s="29" t="s">
        <v>33</v>
      </c>
      <c r="D4" s="22"/>
      <c r="E4" s="22" t="s">
        <v>34</v>
      </c>
      <c r="F4" s="22"/>
      <c r="G4" s="23" t="s">
        <v>35</v>
      </c>
      <c r="H4" s="23"/>
      <c r="I4" s="29" t="s">
        <v>756</v>
      </c>
      <c r="J4" s="24" t="s">
        <v>37</v>
      </c>
      <c r="L4" s="192"/>
    </row>
    <row r="5" spans="1:12" x14ac:dyDescent="0.2">
      <c r="A5" s="32"/>
      <c r="B5" s="32"/>
      <c r="C5" s="33" t="s">
        <v>38</v>
      </c>
      <c r="D5" s="33" t="s">
        <v>39</v>
      </c>
      <c r="E5" s="33" t="s">
        <v>40</v>
      </c>
      <c r="F5" s="33" t="s">
        <v>41</v>
      </c>
      <c r="G5" s="33" t="s">
        <v>42</v>
      </c>
      <c r="H5" s="39" t="s">
        <v>43</v>
      </c>
      <c r="I5" s="33"/>
      <c r="J5" s="41"/>
      <c r="L5" s="192"/>
    </row>
    <row r="6" spans="1:12" x14ac:dyDescent="0.2">
      <c r="A6" s="26">
        <v>125</v>
      </c>
      <c r="B6" s="192" t="s">
        <v>45</v>
      </c>
      <c r="C6" s="30" t="s">
        <v>46</v>
      </c>
      <c r="D6" s="35" t="s">
        <v>100</v>
      </c>
      <c r="E6" s="79" t="s">
        <v>673</v>
      </c>
      <c r="F6" s="37">
        <v>15</v>
      </c>
      <c r="G6" s="35">
        <v>5</v>
      </c>
      <c r="H6" s="40">
        <v>2.2999999999999998</v>
      </c>
      <c r="I6" s="38" t="s">
        <v>757</v>
      </c>
      <c r="J6" s="34">
        <f>IFERROR(_xlfn.XLOOKUP(I6,Index!$A:$A,Index!$B:$B),"")</f>
        <v>478.76</v>
      </c>
      <c r="L6" s="192"/>
    </row>
    <row r="7" spans="1:12" x14ac:dyDescent="0.2">
      <c r="A7" s="26"/>
      <c r="B7" s="26"/>
      <c r="C7" s="30"/>
      <c r="D7" s="35" t="s">
        <v>49</v>
      </c>
      <c r="E7" s="79" t="s">
        <v>673</v>
      </c>
      <c r="F7" s="37">
        <v>15</v>
      </c>
      <c r="G7" s="35">
        <v>5</v>
      </c>
      <c r="H7" s="40">
        <v>2.2999999999999998</v>
      </c>
      <c r="I7" s="38" t="s">
        <v>758</v>
      </c>
      <c r="J7" s="34">
        <f>IFERROR(_xlfn.XLOOKUP(I7,Index!$A:$A,Index!$B:$B),"")</f>
        <v>503.31</v>
      </c>
      <c r="L7" s="192"/>
    </row>
    <row r="8" spans="1:12" x14ac:dyDescent="0.2">
      <c r="A8" s="26"/>
      <c r="B8" s="26"/>
      <c r="C8" s="30"/>
      <c r="D8" s="35" t="s">
        <v>51</v>
      </c>
      <c r="E8" s="79" t="s">
        <v>673</v>
      </c>
      <c r="F8" s="37">
        <v>15</v>
      </c>
      <c r="G8" s="35">
        <v>5</v>
      </c>
      <c r="H8" s="40">
        <v>2.2999999999999998</v>
      </c>
      <c r="I8" s="38" t="s">
        <v>759</v>
      </c>
      <c r="J8" s="34">
        <f>IFERROR(_xlfn.XLOOKUP(I8,Index!$A:$A,Index!$B:$B),"")</f>
        <v>476.34</v>
      </c>
      <c r="L8" s="192"/>
    </row>
    <row r="9" spans="1:12" x14ac:dyDescent="0.2">
      <c r="A9" s="26"/>
      <c r="B9" s="26"/>
      <c r="C9" s="30"/>
      <c r="D9" s="35" t="s">
        <v>100</v>
      </c>
      <c r="E9" s="79" t="s">
        <v>127</v>
      </c>
      <c r="F9" s="37">
        <v>20</v>
      </c>
      <c r="G9" s="35">
        <v>4</v>
      </c>
      <c r="H9" s="40">
        <v>1.8</v>
      </c>
      <c r="I9" s="38" t="s">
        <v>760</v>
      </c>
      <c r="J9" s="34">
        <f>IFERROR(_xlfn.XLOOKUP(I9,Index!$A:$A,Index!$B:$B),"")</f>
        <v>609.39</v>
      </c>
      <c r="K9" s="221"/>
      <c r="L9" s="192"/>
    </row>
    <row r="10" spans="1:12" x14ac:dyDescent="0.2">
      <c r="A10" s="26"/>
      <c r="B10" s="26"/>
      <c r="C10" s="30"/>
      <c r="D10" s="35" t="s">
        <v>49</v>
      </c>
      <c r="E10" s="79" t="s">
        <v>127</v>
      </c>
      <c r="F10" s="37">
        <v>20</v>
      </c>
      <c r="G10" s="35">
        <v>4</v>
      </c>
      <c r="H10" s="40">
        <v>1.8</v>
      </c>
      <c r="I10" s="38" t="s">
        <v>761</v>
      </c>
      <c r="J10" s="34">
        <f>IFERROR(_xlfn.XLOOKUP(I10,Index!$A:$A,Index!$B:$B),"")</f>
        <v>603.27</v>
      </c>
      <c r="L10" s="192"/>
    </row>
    <row r="11" spans="1:12" x14ac:dyDescent="0.2">
      <c r="A11" s="26"/>
      <c r="B11" s="26"/>
      <c r="C11" s="30"/>
      <c r="D11" s="35" t="s">
        <v>51</v>
      </c>
      <c r="E11" s="79" t="s">
        <v>127</v>
      </c>
      <c r="F11" s="37">
        <v>20</v>
      </c>
      <c r="G11" s="35">
        <v>4</v>
      </c>
      <c r="H11" s="40">
        <v>1.8</v>
      </c>
      <c r="I11" s="38" t="s">
        <v>762</v>
      </c>
      <c r="J11" s="34">
        <f>IFERROR(_xlfn.XLOOKUP(I11,Index!$A:$A,Index!$B:$B),"")</f>
        <v>638.36</v>
      </c>
      <c r="L11" s="192"/>
    </row>
    <row r="12" spans="1:12" x14ac:dyDescent="0.2">
      <c r="A12" s="26"/>
      <c r="B12" s="26"/>
      <c r="C12" s="30"/>
      <c r="D12" s="35" t="s">
        <v>100</v>
      </c>
      <c r="E12" s="79" t="s">
        <v>679</v>
      </c>
      <c r="F12" s="37">
        <v>25</v>
      </c>
      <c r="G12" s="35">
        <v>6</v>
      </c>
      <c r="H12" s="40">
        <v>2.7</v>
      </c>
      <c r="I12" s="38" t="s">
        <v>763</v>
      </c>
      <c r="J12" s="34">
        <f>IFERROR(_xlfn.XLOOKUP(I12,Index!$A:$A,Index!$B:$B),"")</f>
        <v>621.67999999999995</v>
      </c>
      <c r="K12" s="221"/>
      <c r="L12" s="192"/>
    </row>
    <row r="13" spans="1:12" x14ac:dyDescent="0.2">
      <c r="A13" s="26"/>
      <c r="B13" s="26"/>
      <c r="C13" s="30"/>
      <c r="D13" s="35" t="s">
        <v>49</v>
      </c>
      <c r="E13" s="79" t="s">
        <v>679</v>
      </c>
      <c r="F13" s="37">
        <v>25</v>
      </c>
      <c r="G13" s="35">
        <v>6</v>
      </c>
      <c r="H13" s="40">
        <v>2.7</v>
      </c>
      <c r="I13" s="38" t="s">
        <v>3076</v>
      </c>
      <c r="J13" s="34">
        <f>J14</f>
        <v>652.35</v>
      </c>
      <c r="L13" s="192"/>
    </row>
    <row r="14" spans="1:12" x14ac:dyDescent="0.2">
      <c r="A14" s="26"/>
      <c r="B14" s="26"/>
      <c r="C14" s="30"/>
      <c r="D14" s="35" t="s">
        <v>51</v>
      </c>
      <c r="E14" s="79" t="s">
        <v>679</v>
      </c>
      <c r="F14" s="37">
        <v>25</v>
      </c>
      <c r="G14" s="35">
        <v>6</v>
      </c>
      <c r="H14" s="40">
        <v>2.7</v>
      </c>
      <c r="I14" s="38" t="s">
        <v>764</v>
      </c>
      <c r="J14" s="34">
        <f>IFERROR(_xlfn.XLOOKUP(I14,Index!$A:$A,Index!$B:$B),"")</f>
        <v>652.35</v>
      </c>
      <c r="L14" s="192"/>
    </row>
    <row r="15" spans="1:12" x14ac:dyDescent="0.2">
      <c r="A15" s="26"/>
      <c r="B15" s="26"/>
      <c r="C15" s="30"/>
      <c r="D15" s="35" t="s">
        <v>100</v>
      </c>
      <c r="E15" s="79" t="s">
        <v>132</v>
      </c>
      <c r="F15" s="37">
        <v>32</v>
      </c>
      <c r="G15" s="35">
        <v>10</v>
      </c>
      <c r="H15" s="40">
        <v>4.5</v>
      </c>
      <c r="I15" s="38" t="s">
        <v>765</v>
      </c>
      <c r="J15" s="34">
        <f>IFERROR(_xlfn.XLOOKUP(I15,Index!$A:$A,Index!$B:$B),"")</f>
        <v>811.09</v>
      </c>
      <c r="L15" s="192"/>
    </row>
    <row r="16" spans="1:12" x14ac:dyDescent="0.2">
      <c r="A16" s="26"/>
      <c r="B16" s="26"/>
      <c r="C16" s="30"/>
      <c r="D16" s="35" t="s">
        <v>49</v>
      </c>
      <c r="E16" s="79" t="s">
        <v>132</v>
      </c>
      <c r="F16" s="37">
        <v>32</v>
      </c>
      <c r="G16" s="35">
        <v>10</v>
      </c>
      <c r="H16" s="40">
        <v>4.5</v>
      </c>
      <c r="I16" s="38" t="s">
        <v>3076</v>
      </c>
      <c r="J16" s="34">
        <f>J17</f>
        <v>804.6</v>
      </c>
      <c r="L16" s="192"/>
    </row>
    <row r="17" spans="1:12" x14ac:dyDescent="0.2">
      <c r="A17" s="26"/>
      <c r="B17" s="26"/>
      <c r="C17" s="30"/>
      <c r="D17" s="35" t="s">
        <v>51</v>
      </c>
      <c r="E17" s="79" t="s">
        <v>132</v>
      </c>
      <c r="F17" s="37">
        <v>32</v>
      </c>
      <c r="G17" s="35">
        <v>10</v>
      </c>
      <c r="H17" s="40">
        <v>4.5</v>
      </c>
      <c r="I17" s="38" t="s">
        <v>766</v>
      </c>
      <c r="J17" s="34">
        <f>IFERROR(_xlfn.XLOOKUP(I17,Index!$A:$A,Index!$B:$B),"")</f>
        <v>804.6</v>
      </c>
      <c r="L17" s="192"/>
    </row>
    <row r="18" spans="1:12" x14ac:dyDescent="0.2">
      <c r="A18" s="26"/>
      <c r="B18" s="26"/>
      <c r="C18" s="30"/>
      <c r="D18" s="35" t="s">
        <v>100</v>
      </c>
      <c r="E18" s="79" t="s">
        <v>134</v>
      </c>
      <c r="F18" s="37">
        <v>40</v>
      </c>
      <c r="G18" s="35">
        <v>10</v>
      </c>
      <c r="H18" s="40">
        <v>4.5</v>
      </c>
      <c r="I18" s="38" t="s">
        <v>767</v>
      </c>
      <c r="J18" s="34">
        <f>IFERROR(_xlfn.XLOOKUP(I18,Index!$A:$A,Index!$B:$B),"")</f>
        <v>892.6</v>
      </c>
      <c r="K18" s="221"/>
      <c r="L18" s="192"/>
    </row>
    <row r="19" spans="1:12" x14ac:dyDescent="0.2">
      <c r="A19" s="26"/>
      <c r="B19" s="26"/>
      <c r="C19" s="30"/>
      <c r="D19" s="35" t="s">
        <v>49</v>
      </c>
      <c r="E19" s="79" t="s">
        <v>134</v>
      </c>
      <c r="F19" s="37">
        <v>40</v>
      </c>
      <c r="G19" s="35">
        <v>10</v>
      </c>
      <c r="H19" s="40">
        <v>4.5</v>
      </c>
      <c r="I19" s="38" t="s">
        <v>768</v>
      </c>
      <c r="J19" s="34">
        <f>IFERROR(_xlfn.XLOOKUP(I19,Index!$A:$A,Index!$B:$B),"")</f>
        <v>938.2</v>
      </c>
      <c r="L19" s="192"/>
    </row>
    <row r="20" spans="1:12" x14ac:dyDescent="0.2">
      <c r="A20" s="26"/>
      <c r="B20" s="26"/>
      <c r="C20" s="30"/>
      <c r="D20" s="35" t="s">
        <v>51</v>
      </c>
      <c r="E20" s="79" t="s">
        <v>134</v>
      </c>
      <c r="F20" s="37">
        <v>40</v>
      </c>
      <c r="G20" s="35">
        <v>10</v>
      </c>
      <c r="H20" s="40">
        <v>4.5</v>
      </c>
      <c r="I20" s="38" t="s">
        <v>769</v>
      </c>
      <c r="J20" s="34">
        <f>IFERROR(_xlfn.XLOOKUP(I20,Index!$A:$A,Index!$B:$B),"")</f>
        <v>886.09</v>
      </c>
      <c r="L20" s="192"/>
    </row>
    <row r="21" spans="1:12" x14ac:dyDescent="0.2">
      <c r="A21" s="26"/>
      <c r="B21" s="26"/>
      <c r="C21" s="30"/>
      <c r="D21" s="35" t="s">
        <v>100</v>
      </c>
      <c r="E21" s="79" t="s">
        <v>688</v>
      </c>
      <c r="F21" s="37">
        <v>50</v>
      </c>
      <c r="G21" s="35">
        <v>19</v>
      </c>
      <c r="H21" s="40">
        <v>8.6</v>
      </c>
      <c r="I21" s="38" t="s">
        <v>770</v>
      </c>
      <c r="J21" s="34">
        <f>IFERROR(_xlfn.XLOOKUP(I21,Index!$A:$A,Index!$B:$B),"")</f>
        <v>1067.1099999999999</v>
      </c>
      <c r="K21" s="221"/>
      <c r="L21" s="192"/>
    </row>
    <row r="22" spans="1:12" x14ac:dyDescent="0.2">
      <c r="A22" s="26"/>
      <c r="B22" s="26"/>
      <c r="C22" s="30"/>
      <c r="D22" s="35" t="s">
        <v>49</v>
      </c>
      <c r="E22" s="79" t="s">
        <v>688</v>
      </c>
      <c r="F22" s="37">
        <v>50</v>
      </c>
      <c r="G22" s="35">
        <v>19</v>
      </c>
      <c r="H22" s="40">
        <v>8.6</v>
      </c>
      <c r="I22" s="38" t="s">
        <v>771</v>
      </c>
      <c r="J22" s="34">
        <f>IFERROR(_xlfn.XLOOKUP(I22,Index!$A:$A,Index!$B:$B),"")</f>
        <v>1121.47</v>
      </c>
      <c r="L22" s="192"/>
    </row>
    <row r="23" spans="1:12" x14ac:dyDescent="0.2">
      <c r="A23" s="26"/>
      <c r="B23" s="26"/>
      <c r="C23" s="30"/>
      <c r="D23" s="35" t="s">
        <v>51</v>
      </c>
      <c r="E23" s="79" t="s">
        <v>688</v>
      </c>
      <c r="F23" s="37">
        <v>50</v>
      </c>
      <c r="G23" s="35">
        <v>19</v>
      </c>
      <c r="H23" s="40">
        <v>8.6</v>
      </c>
      <c r="I23" s="38" t="s">
        <v>772</v>
      </c>
      <c r="J23" s="34">
        <f>IFERROR(_xlfn.XLOOKUP(I23,Index!$A:$A,Index!$B:$B),"")</f>
        <v>1121.47</v>
      </c>
      <c r="L23" s="192"/>
    </row>
    <row r="24" spans="1:12" x14ac:dyDescent="0.2">
      <c r="A24" s="26"/>
      <c r="B24" s="26"/>
      <c r="C24" s="30"/>
      <c r="D24" s="35" t="s">
        <v>100</v>
      </c>
      <c r="E24" s="79" t="s">
        <v>139</v>
      </c>
      <c r="F24" s="37">
        <v>65</v>
      </c>
      <c r="G24" s="35">
        <v>28</v>
      </c>
      <c r="H24" s="40">
        <v>12.7</v>
      </c>
      <c r="I24" s="38" t="s">
        <v>773</v>
      </c>
      <c r="J24" s="34">
        <f>IFERROR(_xlfn.XLOOKUP(I24,Index!$A:$A,Index!$B:$B),"")</f>
        <v>1424</v>
      </c>
      <c r="L24" s="192"/>
    </row>
    <row r="25" spans="1:12" x14ac:dyDescent="0.2">
      <c r="A25" s="26"/>
      <c r="B25" s="26"/>
      <c r="C25" s="30"/>
      <c r="D25" s="35" t="s">
        <v>49</v>
      </c>
      <c r="E25" s="79" t="s">
        <v>139</v>
      </c>
      <c r="F25" s="37">
        <v>65</v>
      </c>
      <c r="G25" s="35">
        <v>28</v>
      </c>
      <c r="H25" s="40">
        <v>12.7</v>
      </c>
      <c r="I25" s="38" t="s">
        <v>774</v>
      </c>
      <c r="J25" s="34">
        <f>IFERROR(_xlfn.XLOOKUP(I25,Index!$A:$A,Index!$B:$B),"")</f>
        <v>1413.36</v>
      </c>
      <c r="L25" s="192"/>
    </row>
    <row r="26" spans="1:12" x14ac:dyDescent="0.2">
      <c r="A26" s="26"/>
      <c r="B26" s="26"/>
      <c r="C26" s="30"/>
      <c r="D26" s="35" t="s">
        <v>51</v>
      </c>
      <c r="E26" s="79" t="s">
        <v>139</v>
      </c>
      <c r="F26" s="37">
        <v>65</v>
      </c>
      <c r="G26" s="35">
        <v>28</v>
      </c>
      <c r="H26" s="40">
        <v>12.7</v>
      </c>
      <c r="I26" s="38" t="s">
        <v>775</v>
      </c>
      <c r="J26" s="34">
        <f>IFERROR(_xlfn.XLOOKUP(I26,Index!$A:$A,Index!$B:$B),"")</f>
        <v>1413.36</v>
      </c>
      <c r="L26" s="192"/>
    </row>
    <row r="27" spans="1:12" x14ac:dyDescent="0.2">
      <c r="A27" s="26"/>
      <c r="B27" s="26"/>
      <c r="C27" s="30"/>
      <c r="D27" s="35" t="s">
        <v>100</v>
      </c>
      <c r="E27" s="79" t="s">
        <v>695</v>
      </c>
      <c r="F27" s="37">
        <v>80</v>
      </c>
      <c r="G27" s="35">
        <v>47</v>
      </c>
      <c r="H27" s="40">
        <v>21.3</v>
      </c>
      <c r="I27" s="38" t="s">
        <v>776</v>
      </c>
      <c r="J27" s="34">
        <f>IFERROR(_xlfn.XLOOKUP(I27,Index!$A:$A,Index!$B:$B),"")</f>
        <v>1732.61</v>
      </c>
      <c r="L27" s="192"/>
    </row>
    <row r="28" spans="1:12" x14ac:dyDescent="0.2">
      <c r="A28" s="26"/>
      <c r="B28" s="26"/>
      <c r="C28" s="30"/>
      <c r="D28" s="35" t="s">
        <v>49</v>
      </c>
      <c r="E28" s="79" t="s">
        <v>695</v>
      </c>
      <c r="F28" s="37">
        <v>80</v>
      </c>
      <c r="G28" s="35">
        <v>47</v>
      </c>
      <c r="H28" s="40">
        <v>21.3</v>
      </c>
      <c r="I28" s="38" t="s">
        <v>777</v>
      </c>
      <c r="J28" s="34">
        <f>IFERROR(_xlfn.XLOOKUP(I28,Index!$A:$A,Index!$B:$B),"")</f>
        <v>1818.56</v>
      </c>
      <c r="L28" s="192"/>
    </row>
    <row r="29" spans="1:12" x14ac:dyDescent="0.2">
      <c r="A29" s="27"/>
      <c r="B29" s="27"/>
      <c r="C29" s="31"/>
      <c r="D29" s="82" t="s">
        <v>51</v>
      </c>
      <c r="E29" s="79" t="s">
        <v>695</v>
      </c>
      <c r="F29" s="37">
        <v>80</v>
      </c>
      <c r="G29" s="35">
        <v>47</v>
      </c>
      <c r="H29" s="40">
        <v>21.3</v>
      </c>
      <c r="I29" s="38" t="s">
        <v>778</v>
      </c>
      <c r="J29" s="34">
        <f>IFERROR(_xlfn.XLOOKUP(I29,Index!$A:$A,Index!$B:$B),"")</f>
        <v>1718.89</v>
      </c>
      <c r="L29" s="192"/>
    </row>
    <row r="30" spans="1:12" x14ac:dyDescent="0.2">
      <c r="C30" s="192"/>
      <c r="L30" s="192"/>
    </row>
    <row r="31" spans="1:12" x14ac:dyDescent="0.2">
      <c r="C31" s="192"/>
      <c r="L31" s="192"/>
    </row>
    <row r="32" spans="1:12" x14ac:dyDescent="0.2">
      <c r="C32" s="192"/>
      <c r="L32" s="192"/>
    </row>
    <row r="33" spans="1:12" ht="15.75" x14ac:dyDescent="0.2">
      <c r="A33" s="68" t="s">
        <v>779</v>
      </c>
      <c r="B33" s="68" t="s">
        <v>231</v>
      </c>
      <c r="C33" s="69"/>
      <c r="D33" s="70"/>
      <c r="E33" s="71"/>
      <c r="F33" s="102"/>
      <c r="G33" s="103"/>
      <c r="H33" s="74"/>
      <c r="I33" s="74"/>
      <c r="J33" s="75"/>
      <c r="L33" s="192"/>
    </row>
    <row r="34" spans="1:12" ht="15.75" x14ac:dyDescent="0.2">
      <c r="A34" s="48" t="s">
        <v>780</v>
      </c>
      <c r="B34" s="11"/>
      <c r="C34" s="4"/>
      <c r="D34" s="4"/>
      <c r="E34" s="5"/>
      <c r="F34" s="98"/>
      <c r="G34" s="4"/>
      <c r="H34" s="19"/>
      <c r="I34" s="19"/>
      <c r="J34" s="20"/>
      <c r="L34" s="192"/>
    </row>
    <row r="35" spans="1:12" ht="24" x14ac:dyDescent="0.2">
      <c r="A35" s="25" t="s">
        <v>31</v>
      </c>
      <c r="B35" s="28" t="s">
        <v>32</v>
      </c>
      <c r="C35" s="276" t="s">
        <v>33</v>
      </c>
      <c r="D35" s="276"/>
      <c r="E35" s="278" t="s">
        <v>34</v>
      </c>
      <c r="F35" s="278"/>
      <c r="G35" s="278" t="s">
        <v>35</v>
      </c>
      <c r="H35" s="278"/>
      <c r="I35" s="42" t="s">
        <v>36</v>
      </c>
      <c r="J35" s="43" t="s">
        <v>37</v>
      </c>
      <c r="L35" s="192"/>
    </row>
    <row r="36" spans="1:12" x14ac:dyDescent="0.2">
      <c r="A36" s="32"/>
      <c r="B36" s="32"/>
      <c r="C36" s="33" t="s">
        <v>38</v>
      </c>
      <c r="D36" s="33" t="s">
        <v>39</v>
      </c>
      <c r="E36" s="33" t="s">
        <v>40</v>
      </c>
      <c r="F36" s="33" t="s">
        <v>41</v>
      </c>
      <c r="G36" s="33" t="s">
        <v>42</v>
      </c>
      <c r="H36" s="33" t="s">
        <v>43</v>
      </c>
      <c r="I36" s="33"/>
      <c r="J36" s="44"/>
      <c r="L36" s="192"/>
    </row>
    <row r="37" spans="1:12" x14ac:dyDescent="0.2">
      <c r="A37" s="26" t="s">
        <v>781</v>
      </c>
      <c r="B37" s="26" t="s">
        <v>782</v>
      </c>
      <c r="C37" s="30" t="s">
        <v>46</v>
      </c>
      <c r="D37" s="35" t="s">
        <v>264</v>
      </c>
      <c r="E37" s="67">
        <v>0.5</v>
      </c>
      <c r="F37" s="38">
        <v>15</v>
      </c>
      <c r="G37" s="38">
        <v>5</v>
      </c>
      <c r="H37" s="38">
        <v>2.2999999999999998</v>
      </c>
      <c r="I37" s="38" t="s">
        <v>3076</v>
      </c>
      <c r="J37" s="34">
        <f>J38*0.9</f>
        <v>507.18599999999998</v>
      </c>
      <c r="L37" s="192"/>
    </row>
    <row r="38" spans="1:12" x14ac:dyDescent="0.2">
      <c r="A38" s="26"/>
      <c r="B38" s="26"/>
      <c r="C38" s="30"/>
      <c r="D38" s="35" t="s">
        <v>264</v>
      </c>
      <c r="E38" s="63">
        <v>0.75</v>
      </c>
      <c r="F38" s="104">
        <v>20</v>
      </c>
      <c r="G38" s="35">
        <v>4</v>
      </c>
      <c r="H38" s="40">
        <v>1.8</v>
      </c>
      <c r="I38" s="38" t="s">
        <v>783</v>
      </c>
      <c r="J38" s="34">
        <f>IFERROR(_xlfn.XLOOKUP(I38,Index!$A:$A,Index!$B:$B),"")</f>
        <v>563.54</v>
      </c>
      <c r="L38" s="192"/>
    </row>
    <row r="39" spans="1:12" x14ac:dyDescent="0.2">
      <c r="A39" s="26"/>
      <c r="B39" s="26"/>
      <c r="C39" s="30"/>
      <c r="D39" s="35" t="s">
        <v>264</v>
      </c>
      <c r="E39" s="63">
        <v>1</v>
      </c>
      <c r="F39" s="104">
        <v>25</v>
      </c>
      <c r="G39" s="35">
        <v>6</v>
      </c>
      <c r="H39" s="40">
        <v>2.7</v>
      </c>
      <c r="I39" s="38" t="s">
        <v>784</v>
      </c>
      <c r="J39" s="34">
        <f>IFERROR(_xlfn.XLOOKUP(I39,Index!$A:$A,Index!$B:$B),"")</f>
        <v>574.91</v>
      </c>
      <c r="L39" s="192"/>
    </row>
    <row r="40" spans="1:12" x14ac:dyDescent="0.2">
      <c r="A40" s="26"/>
      <c r="B40" s="26"/>
      <c r="C40" s="30"/>
      <c r="D40" s="35" t="s">
        <v>264</v>
      </c>
      <c r="E40" s="63">
        <v>1.25</v>
      </c>
      <c r="F40" s="104">
        <v>32</v>
      </c>
      <c r="G40" s="35">
        <v>10</v>
      </c>
      <c r="H40" s="40">
        <v>4.5</v>
      </c>
      <c r="I40" s="38" t="s">
        <v>3076</v>
      </c>
      <c r="J40" s="34">
        <f>J39*1.2</f>
        <v>689.89199999999994</v>
      </c>
      <c r="L40" s="192"/>
    </row>
    <row r="41" spans="1:12" x14ac:dyDescent="0.2">
      <c r="A41" s="26"/>
      <c r="B41" s="26"/>
      <c r="C41" s="30"/>
      <c r="D41" s="35" t="s">
        <v>264</v>
      </c>
      <c r="E41" s="63">
        <v>1.5</v>
      </c>
      <c r="F41" s="104">
        <v>40</v>
      </c>
      <c r="G41" s="35">
        <v>10</v>
      </c>
      <c r="H41" s="40">
        <v>4.5</v>
      </c>
      <c r="I41" s="38" t="s">
        <v>785</v>
      </c>
      <c r="J41" s="34">
        <f>IFERROR(_xlfn.XLOOKUP(I41,Index!$A:$A,Index!$B:$B),"")</f>
        <v>825.45</v>
      </c>
      <c r="L41" s="192"/>
    </row>
    <row r="42" spans="1:12" x14ac:dyDescent="0.2">
      <c r="A42" s="26"/>
      <c r="B42" s="26"/>
      <c r="C42" s="30"/>
      <c r="D42" s="35" t="s">
        <v>264</v>
      </c>
      <c r="E42" s="63">
        <v>2</v>
      </c>
      <c r="F42" s="104">
        <v>50</v>
      </c>
      <c r="G42" s="35">
        <v>19</v>
      </c>
      <c r="H42" s="40">
        <v>8.6</v>
      </c>
      <c r="I42" s="38" t="s">
        <v>786</v>
      </c>
      <c r="J42" s="34">
        <f>IFERROR(_xlfn.XLOOKUP(I42,Index!$A:$A,Index!$B:$B),"")</f>
        <v>986.83</v>
      </c>
      <c r="L42" s="192"/>
    </row>
    <row r="43" spans="1:12" x14ac:dyDescent="0.2">
      <c r="A43" s="26"/>
      <c r="B43" s="26"/>
      <c r="C43" s="30"/>
      <c r="D43" s="35" t="s">
        <v>264</v>
      </c>
      <c r="E43" s="63">
        <v>2.5</v>
      </c>
      <c r="F43" s="104">
        <v>65</v>
      </c>
      <c r="G43" s="35">
        <v>28</v>
      </c>
      <c r="H43" s="40">
        <v>12.7</v>
      </c>
      <c r="I43" s="38" t="s">
        <v>787</v>
      </c>
      <c r="J43" s="34">
        <f>IFERROR(_xlfn.XLOOKUP(I43,Index!$A:$A,Index!$B:$B),"")</f>
        <v>1359.58</v>
      </c>
      <c r="L43" s="192"/>
    </row>
    <row r="44" spans="1:12" x14ac:dyDescent="0.2">
      <c r="A44" s="27"/>
      <c r="B44" s="27"/>
      <c r="C44" s="31"/>
      <c r="D44" s="35" t="s">
        <v>264</v>
      </c>
      <c r="E44" s="63">
        <v>3</v>
      </c>
      <c r="F44" s="104">
        <v>80</v>
      </c>
      <c r="G44" s="35">
        <v>47</v>
      </c>
      <c r="H44" s="40">
        <v>21.3</v>
      </c>
      <c r="I44" s="38" t="s">
        <v>788</v>
      </c>
      <c r="J44" s="34">
        <f>IFERROR(_xlfn.XLOOKUP(I44,Index!$A:$A,Index!$B:$B),"")</f>
        <v>1653.27</v>
      </c>
      <c r="L44" s="192"/>
    </row>
    <row r="45" spans="1:12" x14ac:dyDescent="0.2">
      <c r="C45" s="192"/>
      <c r="L45" s="192"/>
    </row>
    <row r="46" spans="1:12" x14ac:dyDescent="0.2">
      <c r="C46" s="192"/>
      <c r="L46" s="192"/>
    </row>
    <row r="47" spans="1:12" ht="15.75" x14ac:dyDescent="0.2">
      <c r="A47" s="68" t="s">
        <v>790</v>
      </c>
      <c r="B47" s="68" t="s">
        <v>124</v>
      </c>
      <c r="D47" s="3"/>
      <c r="E47" s="8"/>
      <c r="F47" s="9"/>
      <c r="G47" s="10"/>
      <c r="H47" s="19"/>
      <c r="I47" s="19"/>
      <c r="J47" s="20"/>
      <c r="L47" s="192"/>
    </row>
    <row r="48" spans="1:12" ht="15.75" x14ac:dyDescent="0.2">
      <c r="A48" s="48" t="s">
        <v>791</v>
      </c>
      <c r="B48" s="11"/>
      <c r="C48" s="4"/>
      <c r="D48" s="4"/>
      <c r="E48" s="5"/>
      <c r="F48" s="9"/>
      <c r="G48" s="4"/>
      <c r="H48" s="19"/>
      <c r="I48" s="19"/>
      <c r="J48" s="20"/>
      <c r="L48" s="192"/>
    </row>
    <row r="49" spans="1:12" ht="24" x14ac:dyDescent="0.2">
      <c r="A49" s="25" t="s">
        <v>31</v>
      </c>
      <c r="B49" s="28" t="s">
        <v>32</v>
      </c>
      <c r="C49" s="276" t="s">
        <v>33</v>
      </c>
      <c r="D49" s="277"/>
      <c r="E49" s="278" t="s">
        <v>34</v>
      </c>
      <c r="F49" s="279"/>
      <c r="G49" s="278" t="s">
        <v>35</v>
      </c>
      <c r="H49" s="279"/>
      <c r="I49" s="29" t="s">
        <v>756</v>
      </c>
      <c r="J49" s="24" t="s">
        <v>37</v>
      </c>
      <c r="L49" s="192"/>
    </row>
    <row r="50" spans="1:12" x14ac:dyDescent="0.2">
      <c r="A50" s="32"/>
      <c r="B50" s="32"/>
      <c r="C50" s="33" t="s">
        <v>38</v>
      </c>
      <c r="D50" s="33" t="s">
        <v>39</v>
      </c>
      <c r="E50" s="33" t="s">
        <v>40</v>
      </c>
      <c r="F50" s="33" t="s">
        <v>41</v>
      </c>
      <c r="G50" s="33" t="s">
        <v>42</v>
      </c>
      <c r="H50" s="39" t="s">
        <v>43</v>
      </c>
      <c r="I50" s="33"/>
      <c r="J50" s="41"/>
      <c r="L50" s="192"/>
    </row>
    <row r="51" spans="1:12" x14ac:dyDescent="0.2">
      <c r="A51" s="26" t="s">
        <v>792</v>
      </c>
      <c r="B51" s="26" t="s">
        <v>793</v>
      </c>
      <c r="C51" s="30" t="s">
        <v>46</v>
      </c>
      <c r="D51" s="35" t="s">
        <v>100</v>
      </c>
      <c r="E51" s="79" t="s">
        <v>679</v>
      </c>
      <c r="F51" s="37">
        <v>25</v>
      </c>
      <c r="G51" s="35">
        <v>9</v>
      </c>
      <c r="H51" s="38">
        <v>4.0999999999999996</v>
      </c>
      <c r="I51" s="38" t="s">
        <v>794</v>
      </c>
      <c r="J51" s="34">
        <f>IFERROR(_xlfn.XLOOKUP(I51,Index!$A:$A,Index!$B:$B),"")</f>
        <v>920.67</v>
      </c>
      <c r="L51" s="192"/>
    </row>
    <row r="52" spans="1:12" x14ac:dyDescent="0.2">
      <c r="A52" s="26"/>
      <c r="B52" s="26"/>
      <c r="C52" s="30"/>
      <c r="D52" s="35" t="s">
        <v>49</v>
      </c>
      <c r="E52" s="79" t="s">
        <v>679</v>
      </c>
      <c r="F52" s="37">
        <v>25</v>
      </c>
      <c r="G52" s="35">
        <v>9</v>
      </c>
      <c r="H52" s="38">
        <v>4.0999999999999996</v>
      </c>
      <c r="I52" s="38" t="s">
        <v>795</v>
      </c>
      <c r="J52" s="34">
        <f>IFERROR(_xlfn.XLOOKUP(I52,Index!$A:$A,Index!$B:$B),"")</f>
        <v>841</v>
      </c>
      <c r="L52" s="192"/>
    </row>
    <row r="53" spans="1:12" x14ac:dyDescent="0.2">
      <c r="A53" s="26"/>
      <c r="B53" s="26"/>
      <c r="C53" s="30"/>
      <c r="D53" s="35" t="s">
        <v>51</v>
      </c>
      <c r="E53" s="79" t="s">
        <v>679</v>
      </c>
      <c r="F53" s="37">
        <v>25</v>
      </c>
      <c r="G53" s="35">
        <v>9</v>
      </c>
      <c r="H53" s="38">
        <v>4.0999999999999996</v>
      </c>
      <c r="I53" s="38" t="s">
        <v>796</v>
      </c>
      <c r="J53" s="34">
        <f>IFERROR(_xlfn.XLOOKUP(I53,Index!$A:$A,Index!$B:$B),"")</f>
        <v>841</v>
      </c>
      <c r="L53" s="192"/>
    </row>
    <row r="54" spans="1:12" x14ac:dyDescent="0.2">
      <c r="A54" s="26"/>
      <c r="B54" s="26"/>
      <c r="C54" s="30"/>
      <c r="D54" s="35" t="s">
        <v>100</v>
      </c>
      <c r="E54" s="79" t="s">
        <v>132</v>
      </c>
      <c r="F54" s="37">
        <v>32</v>
      </c>
      <c r="G54" s="35">
        <v>15</v>
      </c>
      <c r="H54" s="38">
        <v>6.8</v>
      </c>
      <c r="I54" s="38" t="s">
        <v>797</v>
      </c>
      <c r="J54" s="34">
        <f>IFERROR(_xlfn.XLOOKUP(I54,Index!$A:$A,Index!$B:$B),"")</f>
        <v>1149.54</v>
      </c>
      <c r="L54" s="192"/>
    </row>
    <row r="55" spans="1:12" x14ac:dyDescent="0.2">
      <c r="A55" s="26"/>
      <c r="B55" s="26"/>
      <c r="C55" s="30"/>
      <c r="D55" s="35" t="s">
        <v>49</v>
      </c>
      <c r="E55" s="79" t="s">
        <v>132</v>
      </c>
      <c r="F55" s="37">
        <v>32</v>
      </c>
      <c r="G55" s="35">
        <v>15</v>
      </c>
      <c r="H55" s="38">
        <v>6.8</v>
      </c>
      <c r="I55" s="38" t="s">
        <v>3076</v>
      </c>
      <c r="J55" s="34">
        <f>J54*1.05</f>
        <v>1207.0170000000001</v>
      </c>
      <c r="L55" s="192"/>
    </row>
    <row r="56" spans="1:12" x14ac:dyDescent="0.2">
      <c r="A56" s="26"/>
      <c r="B56" s="26"/>
      <c r="C56" s="30"/>
      <c r="D56" s="35" t="s">
        <v>51</v>
      </c>
      <c r="E56" s="79" t="s">
        <v>132</v>
      </c>
      <c r="F56" s="37">
        <v>32</v>
      </c>
      <c r="G56" s="35">
        <v>15</v>
      </c>
      <c r="H56" s="38">
        <v>6.8</v>
      </c>
      <c r="I56" s="38" t="s">
        <v>3076</v>
      </c>
      <c r="J56" s="34">
        <f>J55</f>
        <v>1207.0170000000001</v>
      </c>
      <c r="L56" s="192"/>
    </row>
    <row r="57" spans="1:12" x14ac:dyDescent="0.2">
      <c r="A57" s="26"/>
      <c r="B57" s="26"/>
      <c r="C57" s="30"/>
      <c r="D57" s="35" t="s">
        <v>100</v>
      </c>
      <c r="E57" s="79" t="s">
        <v>134</v>
      </c>
      <c r="F57" s="37">
        <v>40</v>
      </c>
      <c r="G57" s="35">
        <v>15</v>
      </c>
      <c r="H57" s="38">
        <v>6.8</v>
      </c>
      <c r="I57" s="38" t="s">
        <v>798</v>
      </c>
      <c r="J57" s="34">
        <f>IFERROR(_xlfn.XLOOKUP(I57,Index!$A:$A,Index!$B:$B),"")</f>
        <v>1376.65</v>
      </c>
      <c r="L57" s="192"/>
    </row>
    <row r="58" spans="1:12" x14ac:dyDescent="0.2">
      <c r="A58" s="26"/>
      <c r="B58" s="26"/>
      <c r="C58" s="30"/>
      <c r="D58" s="35" t="s">
        <v>49</v>
      </c>
      <c r="E58" s="79" t="s">
        <v>134</v>
      </c>
      <c r="F58" s="37">
        <v>40</v>
      </c>
      <c r="G58" s="35">
        <v>15</v>
      </c>
      <c r="H58" s="38">
        <v>6.8</v>
      </c>
      <c r="I58" s="38" t="s">
        <v>799</v>
      </c>
      <c r="J58" s="34">
        <f>IFERROR(_xlfn.XLOOKUP(I58,Index!$A:$A,Index!$B:$B),"")</f>
        <v>1257.32</v>
      </c>
      <c r="L58" s="192"/>
    </row>
    <row r="59" spans="1:12" x14ac:dyDescent="0.2">
      <c r="A59" s="26"/>
      <c r="B59" s="26"/>
      <c r="C59" s="30"/>
      <c r="D59" s="35" t="s">
        <v>51</v>
      </c>
      <c r="E59" s="79" t="s">
        <v>134</v>
      </c>
      <c r="F59" s="37">
        <v>40</v>
      </c>
      <c r="G59" s="35">
        <v>15</v>
      </c>
      <c r="H59" s="38">
        <v>6.8</v>
      </c>
      <c r="I59" s="38" t="s">
        <v>800</v>
      </c>
      <c r="J59" s="34">
        <f>IFERROR(_xlfn.XLOOKUP(I59,Index!$A:$A,Index!$B:$B),"")</f>
        <v>1257.32</v>
      </c>
      <c r="L59" s="192"/>
    </row>
    <row r="60" spans="1:12" x14ac:dyDescent="0.2">
      <c r="A60" s="26"/>
      <c r="B60" s="26"/>
      <c r="C60" s="30"/>
      <c r="D60" s="35" t="s">
        <v>100</v>
      </c>
      <c r="E60" s="79" t="s">
        <v>688</v>
      </c>
      <c r="F60" s="37">
        <v>50</v>
      </c>
      <c r="G60" s="35">
        <v>26</v>
      </c>
      <c r="H60" s="38">
        <v>11.8</v>
      </c>
      <c r="I60" s="38" t="s">
        <v>801</v>
      </c>
      <c r="J60" s="34">
        <f>IFERROR(_xlfn.XLOOKUP(I60,Index!$A:$A,Index!$B:$B),"")</f>
        <v>1646.71</v>
      </c>
      <c r="L60" s="192"/>
    </row>
    <row r="61" spans="1:12" x14ac:dyDescent="0.2">
      <c r="A61" s="26"/>
      <c r="B61" s="26"/>
      <c r="C61" s="30"/>
      <c r="D61" s="35" t="s">
        <v>49</v>
      </c>
      <c r="E61" s="79" t="s">
        <v>688</v>
      </c>
      <c r="F61" s="37">
        <v>50</v>
      </c>
      <c r="G61" s="35">
        <v>26</v>
      </c>
      <c r="H61" s="38">
        <v>11.8</v>
      </c>
      <c r="I61" s="38" t="s">
        <v>3076</v>
      </c>
      <c r="J61" s="34">
        <f>J60*1.05</f>
        <v>1729.0455000000002</v>
      </c>
      <c r="L61" s="192"/>
    </row>
    <row r="62" spans="1:12" x14ac:dyDescent="0.2">
      <c r="A62" s="26"/>
      <c r="B62" s="26"/>
      <c r="C62" s="30"/>
      <c r="D62" s="35" t="s">
        <v>51</v>
      </c>
      <c r="E62" s="79" t="s">
        <v>688</v>
      </c>
      <c r="F62" s="37">
        <v>50</v>
      </c>
      <c r="G62" s="35">
        <v>26</v>
      </c>
      <c r="H62" s="38">
        <v>11.8</v>
      </c>
      <c r="I62" s="38" t="s">
        <v>3076</v>
      </c>
      <c r="J62" s="34">
        <f>J61</f>
        <v>1729.0455000000002</v>
      </c>
      <c r="L62" s="192"/>
    </row>
    <row r="63" spans="1:12" x14ac:dyDescent="0.2">
      <c r="A63" s="26"/>
      <c r="B63" s="26"/>
      <c r="C63" s="30"/>
      <c r="D63" s="35" t="s">
        <v>100</v>
      </c>
      <c r="E63" s="79" t="s">
        <v>139</v>
      </c>
      <c r="F63" s="37">
        <v>65</v>
      </c>
      <c r="G63" s="35">
        <v>38</v>
      </c>
      <c r="H63" s="38">
        <v>17</v>
      </c>
      <c r="I63" s="38" t="s">
        <v>802</v>
      </c>
      <c r="J63" s="34">
        <f>IFERROR(_xlfn.XLOOKUP(I63,Index!$A:$A,Index!$B:$B),"")</f>
        <v>2223.65</v>
      </c>
      <c r="L63" s="192"/>
    </row>
    <row r="64" spans="1:12" x14ac:dyDescent="0.2">
      <c r="A64" s="26"/>
      <c r="B64" s="26"/>
      <c r="C64" s="30"/>
      <c r="D64" s="35" t="s">
        <v>49</v>
      </c>
      <c r="E64" s="79" t="s">
        <v>139</v>
      </c>
      <c r="F64" s="37">
        <v>65</v>
      </c>
      <c r="G64" s="35">
        <v>38</v>
      </c>
      <c r="H64" s="38">
        <v>17</v>
      </c>
      <c r="I64" s="38" t="s">
        <v>803</v>
      </c>
      <c r="J64" s="34">
        <f>IFERROR(_xlfn.XLOOKUP(I64,Index!$A:$A,Index!$B:$B),"")</f>
        <v>2031.22</v>
      </c>
      <c r="L64" s="192"/>
    </row>
    <row r="65" spans="1:12" x14ac:dyDescent="0.2">
      <c r="A65" s="26"/>
      <c r="B65" s="26"/>
      <c r="C65" s="30"/>
      <c r="D65" s="35" t="s">
        <v>51</v>
      </c>
      <c r="E65" s="79" t="s">
        <v>139</v>
      </c>
      <c r="F65" s="37">
        <v>65</v>
      </c>
      <c r="G65" s="35">
        <v>38</v>
      </c>
      <c r="H65" s="38">
        <v>17</v>
      </c>
      <c r="I65" s="38" t="s">
        <v>804</v>
      </c>
      <c r="J65" s="34">
        <f>IFERROR(_xlfn.XLOOKUP(I65,Index!$A:$A,Index!$B:$B),"")</f>
        <v>2031.22</v>
      </c>
      <c r="L65" s="192"/>
    </row>
    <row r="66" spans="1:12" x14ac:dyDescent="0.2">
      <c r="A66" s="26"/>
      <c r="B66" s="26"/>
      <c r="C66" s="30"/>
      <c r="D66" s="35" t="s">
        <v>100</v>
      </c>
      <c r="E66" s="79" t="s">
        <v>695</v>
      </c>
      <c r="F66" s="37">
        <v>80</v>
      </c>
      <c r="G66" s="35">
        <v>62</v>
      </c>
      <c r="H66" s="38">
        <v>28</v>
      </c>
      <c r="I66" s="38" t="s">
        <v>805</v>
      </c>
      <c r="J66" s="34">
        <f>IFERROR(_xlfn.XLOOKUP(I66,Index!$A:$A,Index!$B:$B),"")</f>
        <v>2328.89</v>
      </c>
      <c r="L66" s="192"/>
    </row>
    <row r="67" spans="1:12" x14ac:dyDescent="0.2">
      <c r="A67" s="26"/>
      <c r="B67" s="26"/>
      <c r="C67" s="30"/>
      <c r="D67" s="35" t="s">
        <v>49</v>
      </c>
      <c r="E67" s="79" t="s">
        <v>695</v>
      </c>
      <c r="F67" s="37">
        <v>80</v>
      </c>
      <c r="G67" s="35">
        <v>62</v>
      </c>
      <c r="H67" s="38">
        <v>28</v>
      </c>
      <c r="I67" s="38" t="s">
        <v>806</v>
      </c>
      <c r="J67" s="34">
        <f>IFERROR(_xlfn.XLOOKUP(I67,Index!$A:$A,Index!$B:$B),"")</f>
        <v>2444.63</v>
      </c>
      <c r="L67" s="192"/>
    </row>
    <row r="68" spans="1:12" x14ac:dyDescent="0.2">
      <c r="A68" s="26"/>
      <c r="B68" s="26"/>
      <c r="C68" s="30"/>
      <c r="D68" s="35" t="s">
        <v>51</v>
      </c>
      <c r="E68" s="79" t="s">
        <v>695</v>
      </c>
      <c r="F68" s="37">
        <v>80</v>
      </c>
      <c r="G68" s="35">
        <v>62</v>
      </c>
      <c r="H68" s="38">
        <v>28</v>
      </c>
      <c r="I68" s="38" t="s">
        <v>807</v>
      </c>
      <c r="J68" s="34">
        <f>IFERROR(_xlfn.XLOOKUP(I68,Index!$A:$A,Index!$B:$B),"")</f>
        <v>2444.63</v>
      </c>
      <c r="L68" s="192"/>
    </row>
    <row r="69" spans="1:12" x14ac:dyDescent="0.2">
      <c r="A69" s="26"/>
      <c r="B69" s="26"/>
      <c r="C69" s="30"/>
      <c r="D69" s="35" t="s">
        <v>100</v>
      </c>
      <c r="E69" s="79" t="s">
        <v>699</v>
      </c>
      <c r="F69" s="37">
        <v>100</v>
      </c>
      <c r="G69" s="35">
        <v>118</v>
      </c>
      <c r="H69" s="38">
        <v>54</v>
      </c>
      <c r="I69" s="38" t="s">
        <v>808</v>
      </c>
      <c r="J69" s="34">
        <f>IFERROR(_xlfn.XLOOKUP(I69,Index!$A:$A,Index!$B:$B),"")</f>
        <v>3556.45</v>
      </c>
      <c r="L69" s="192"/>
    </row>
    <row r="70" spans="1:12" x14ac:dyDescent="0.2">
      <c r="A70" s="26"/>
      <c r="B70" s="26"/>
      <c r="C70" s="30"/>
      <c r="D70" s="35" t="s">
        <v>49</v>
      </c>
      <c r="E70" s="79" t="s">
        <v>699</v>
      </c>
      <c r="F70" s="37">
        <v>100</v>
      </c>
      <c r="G70" s="35">
        <v>118</v>
      </c>
      <c r="H70" s="38">
        <v>54</v>
      </c>
      <c r="I70" s="38" t="s">
        <v>809</v>
      </c>
      <c r="J70" s="34">
        <f>IFERROR(_xlfn.XLOOKUP(I70,Index!$A:$A,Index!$B:$B),"")</f>
        <v>3733.58</v>
      </c>
      <c r="L70" s="192"/>
    </row>
    <row r="71" spans="1:12" x14ac:dyDescent="0.2">
      <c r="A71" s="26"/>
      <c r="B71" s="26"/>
      <c r="C71" s="30"/>
      <c r="D71" s="35" t="s">
        <v>51</v>
      </c>
      <c r="E71" s="79" t="s">
        <v>699</v>
      </c>
      <c r="F71" s="37">
        <v>100</v>
      </c>
      <c r="G71" s="35">
        <v>118</v>
      </c>
      <c r="H71" s="38">
        <v>54</v>
      </c>
      <c r="I71" s="38" t="s">
        <v>810</v>
      </c>
      <c r="J71" s="34">
        <f>IFERROR(_xlfn.XLOOKUP(I71,Index!$A:$A,Index!$B:$B),"")</f>
        <v>3733.58</v>
      </c>
      <c r="L71" s="192"/>
    </row>
    <row r="72" spans="1:12" x14ac:dyDescent="0.2">
      <c r="A72" s="26"/>
      <c r="B72" s="26"/>
      <c r="C72" s="30"/>
      <c r="D72" s="35" t="s">
        <v>149</v>
      </c>
      <c r="E72" s="79" t="s">
        <v>703</v>
      </c>
      <c r="F72" s="37">
        <v>125</v>
      </c>
      <c r="G72" s="35">
        <v>170</v>
      </c>
      <c r="H72" s="38">
        <v>77</v>
      </c>
      <c r="I72" s="38" t="s">
        <v>811</v>
      </c>
      <c r="J72" s="34">
        <f>IFERROR(_xlfn.XLOOKUP(I72,Index!$A:$A,Index!$B:$B),"")</f>
        <v>5399.57</v>
      </c>
      <c r="L72" s="192"/>
    </row>
    <row r="73" spans="1:12" x14ac:dyDescent="0.2">
      <c r="A73" s="26"/>
      <c r="B73" s="26"/>
      <c r="C73" s="30"/>
      <c r="D73" s="35" t="s">
        <v>149</v>
      </c>
      <c r="E73" s="79" t="s">
        <v>707</v>
      </c>
      <c r="F73" s="37">
        <v>150</v>
      </c>
      <c r="G73" s="35">
        <v>266</v>
      </c>
      <c r="H73" s="38">
        <v>121</v>
      </c>
      <c r="I73" s="38" t="s">
        <v>812</v>
      </c>
      <c r="J73" s="34">
        <f>IFERROR(_xlfn.XLOOKUP(I73,Index!$A:$A,Index!$B:$B),"")</f>
        <v>6891.96</v>
      </c>
      <c r="L73" s="192"/>
    </row>
    <row r="74" spans="1:12" x14ac:dyDescent="0.2">
      <c r="A74" s="26"/>
      <c r="B74" s="26"/>
      <c r="C74" s="30"/>
      <c r="D74" s="35" t="s">
        <v>49</v>
      </c>
      <c r="E74" s="79" t="s">
        <v>707</v>
      </c>
      <c r="F74" s="37">
        <v>150</v>
      </c>
      <c r="G74" s="35">
        <v>266</v>
      </c>
      <c r="H74" s="38">
        <v>121</v>
      </c>
      <c r="I74" s="38" t="s">
        <v>813</v>
      </c>
      <c r="J74" s="34">
        <f>IFERROR(_xlfn.XLOOKUP(I74,Index!$A:$A,Index!$B:$B),"")</f>
        <v>7237.4</v>
      </c>
      <c r="L74" s="192"/>
    </row>
    <row r="75" spans="1:12" x14ac:dyDescent="0.2">
      <c r="A75" s="26"/>
      <c r="B75" s="26"/>
      <c r="C75" s="30"/>
      <c r="D75" s="35" t="s">
        <v>51</v>
      </c>
      <c r="E75" s="79" t="s">
        <v>707</v>
      </c>
      <c r="F75" s="37">
        <v>150</v>
      </c>
      <c r="G75" s="35">
        <v>266</v>
      </c>
      <c r="H75" s="38">
        <v>121</v>
      </c>
      <c r="I75" s="38" t="s">
        <v>3076</v>
      </c>
      <c r="J75" s="34">
        <f>J74</f>
        <v>7237.4</v>
      </c>
      <c r="L75" s="192"/>
    </row>
    <row r="76" spans="1:12" x14ac:dyDescent="0.2">
      <c r="A76" s="26"/>
      <c r="B76" s="26"/>
      <c r="C76" s="30"/>
      <c r="D76" s="35" t="s">
        <v>149</v>
      </c>
      <c r="E76" s="79" t="s">
        <v>711</v>
      </c>
      <c r="F76" s="37">
        <v>200</v>
      </c>
      <c r="G76" s="35">
        <v>518</v>
      </c>
      <c r="H76" s="38">
        <v>235</v>
      </c>
      <c r="I76" s="38" t="s">
        <v>814</v>
      </c>
      <c r="J76" s="34">
        <f>IFERROR(_xlfn.XLOOKUP(I76,Index!$A:$A,Index!$B:$B),"")</f>
        <v>12463.37</v>
      </c>
      <c r="K76" s="221"/>
      <c r="L76" s="192"/>
    </row>
    <row r="77" spans="1:12" x14ac:dyDescent="0.2">
      <c r="A77" s="26"/>
      <c r="B77" s="26"/>
      <c r="C77" s="30"/>
      <c r="D77" s="35" t="s">
        <v>49</v>
      </c>
      <c r="E77" s="79" t="s">
        <v>711</v>
      </c>
      <c r="F77" s="37">
        <v>200</v>
      </c>
      <c r="G77" s="35">
        <v>518</v>
      </c>
      <c r="H77" s="38">
        <v>235</v>
      </c>
      <c r="I77" s="38" t="s">
        <v>3076</v>
      </c>
      <c r="J77" s="34">
        <f>J76</f>
        <v>12463.37</v>
      </c>
      <c r="K77" s="221"/>
      <c r="L77" s="192"/>
    </row>
    <row r="78" spans="1:12" x14ac:dyDescent="0.2">
      <c r="A78" s="26"/>
      <c r="B78" s="26"/>
      <c r="C78" s="30"/>
      <c r="D78" s="35" t="s">
        <v>51</v>
      </c>
      <c r="E78" s="79" t="s">
        <v>711</v>
      </c>
      <c r="F78" s="37">
        <v>200</v>
      </c>
      <c r="G78" s="35">
        <v>518</v>
      </c>
      <c r="H78" s="38">
        <v>235</v>
      </c>
      <c r="I78" s="38" t="s">
        <v>815</v>
      </c>
      <c r="J78" s="34">
        <f>IFERROR(_xlfn.XLOOKUP(I78,Index!$A:$A,Index!$B:$B),"")</f>
        <v>24995.17</v>
      </c>
      <c r="L78" s="192"/>
    </row>
    <row r="79" spans="1:12" x14ac:dyDescent="0.2">
      <c r="A79" s="26"/>
      <c r="B79" s="26"/>
      <c r="C79" s="30"/>
      <c r="D79" s="35" t="s">
        <v>149</v>
      </c>
      <c r="E79" s="79" t="s">
        <v>714</v>
      </c>
      <c r="F79" s="37">
        <v>250</v>
      </c>
      <c r="G79" s="35">
        <v>1110</v>
      </c>
      <c r="H79" s="38">
        <v>503</v>
      </c>
      <c r="I79" s="38" t="s">
        <v>816</v>
      </c>
      <c r="J79" s="34">
        <f>IFERROR(_xlfn.XLOOKUP(I79,Index!$A:$A,Index!$B:$B),"")</f>
        <v>27374.84</v>
      </c>
      <c r="L79" s="192"/>
    </row>
    <row r="80" spans="1:12" x14ac:dyDescent="0.2">
      <c r="A80" s="26"/>
      <c r="B80" s="26"/>
      <c r="C80" s="30"/>
      <c r="D80" s="35" t="s">
        <v>49</v>
      </c>
      <c r="E80" s="79" t="s">
        <v>714</v>
      </c>
      <c r="F80" s="37">
        <v>250</v>
      </c>
      <c r="G80" s="35">
        <v>1110</v>
      </c>
      <c r="H80" s="38">
        <v>503</v>
      </c>
      <c r="I80" s="38" t="s">
        <v>3076</v>
      </c>
      <c r="J80" s="34">
        <f>J81</f>
        <v>24995.17</v>
      </c>
      <c r="L80" s="192"/>
    </row>
    <row r="81" spans="1:12" x14ac:dyDescent="0.2">
      <c r="A81" s="27"/>
      <c r="B81" s="27"/>
      <c r="C81" s="31"/>
      <c r="D81" s="35" t="s">
        <v>51</v>
      </c>
      <c r="E81" s="79" t="s">
        <v>714</v>
      </c>
      <c r="F81" s="37">
        <v>250</v>
      </c>
      <c r="G81" s="35">
        <v>1110</v>
      </c>
      <c r="H81" s="38">
        <v>503</v>
      </c>
      <c r="I81" s="38" t="s">
        <v>815</v>
      </c>
      <c r="J81" s="34">
        <f>IFERROR(_xlfn.XLOOKUP(I81,Index!$A:$A,Index!$B:$B),"")</f>
        <v>24995.17</v>
      </c>
      <c r="L81" s="192"/>
    </row>
    <row r="82" spans="1:12" x14ac:dyDescent="0.2">
      <c r="A82" s="182" t="s">
        <v>817</v>
      </c>
      <c r="C82" s="192"/>
      <c r="L82" s="192"/>
    </row>
    <row r="83" spans="1:12" x14ac:dyDescent="0.2">
      <c r="C83" s="192"/>
      <c r="L83" s="192"/>
    </row>
    <row r="84" spans="1:12" x14ac:dyDescent="0.2">
      <c r="C84" s="192"/>
      <c r="L84" s="192"/>
    </row>
    <row r="85" spans="1:12" ht="15.75" x14ac:dyDescent="0.2">
      <c r="A85" s="68" t="s">
        <v>818</v>
      </c>
      <c r="B85" s="68" t="s">
        <v>231</v>
      </c>
      <c r="C85" s="69"/>
      <c r="D85" s="70"/>
      <c r="E85" s="71"/>
      <c r="F85" s="102"/>
      <c r="G85" s="103"/>
      <c r="H85" s="74"/>
      <c r="I85" s="74"/>
      <c r="J85" s="75"/>
      <c r="L85" s="192"/>
    </row>
    <row r="86" spans="1:12" ht="15.75" x14ac:dyDescent="0.2">
      <c r="A86" s="48" t="s">
        <v>819</v>
      </c>
      <c r="B86" s="11"/>
      <c r="C86" s="4"/>
      <c r="D86" s="4"/>
      <c r="E86" s="5"/>
      <c r="F86" s="98"/>
      <c r="G86" s="4"/>
      <c r="H86" s="19"/>
      <c r="I86" s="19"/>
      <c r="J86" s="20"/>
      <c r="L86" s="192"/>
    </row>
    <row r="87" spans="1:12" ht="24" x14ac:dyDescent="0.2">
      <c r="A87" s="25" t="s">
        <v>31</v>
      </c>
      <c r="B87" s="28" t="s">
        <v>32</v>
      </c>
      <c r="C87" s="276" t="s">
        <v>33</v>
      </c>
      <c r="D87" s="276"/>
      <c r="E87" s="278" t="s">
        <v>34</v>
      </c>
      <c r="F87" s="278"/>
      <c r="G87" s="278" t="s">
        <v>35</v>
      </c>
      <c r="H87" s="278"/>
      <c r="I87" s="42" t="s">
        <v>36</v>
      </c>
      <c r="J87" s="43" t="s">
        <v>37</v>
      </c>
      <c r="L87" s="192"/>
    </row>
    <row r="88" spans="1:12" x14ac:dyDescent="0.2">
      <c r="A88" s="32"/>
      <c r="B88" s="32"/>
      <c r="C88" s="33" t="s">
        <v>38</v>
      </c>
      <c r="D88" s="33" t="s">
        <v>39</v>
      </c>
      <c r="E88" s="33" t="s">
        <v>40</v>
      </c>
      <c r="F88" s="33" t="s">
        <v>41</v>
      </c>
      <c r="G88" s="33" t="s">
        <v>42</v>
      </c>
      <c r="H88" s="33" t="s">
        <v>43</v>
      </c>
      <c r="I88" s="33"/>
      <c r="J88" s="44"/>
      <c r="L88" s="192"/>
    </row>
    <row r="89" spans="1:12" x14ac:dyDescent="0.2">
      <c r="A89" s="26" t="s">
        <v>820</v>
      </c>
      <c r="B89" s="26" t="s">
        <v>793</v>
      </c>
      <c r="C89" s="30" t="s">
        <v>46</v>
      </c>
      <c r="D89" s="35" t="s">
        <v>264</v>
      </c>
      <c r="E89" s="67">
        <v>1</v>
      </c>
      <c r="F89" s="38">
        <v>25</v>
      </c>
      <c r="G89" s="38">
        <v>9</v>
      </c>
      <c r="H89" s="38">
        <v>4.0999999999999996</v>
      </c>
      <c r="I89" s="38" t="s">
        <v>821</v>
      </c>
      <c r="J89" s="34">
        <f>IFERROR(_xlfn.XLOOKUP(I89,Index!$A:$A,Index!$B:$B),"")</f>
        <v>764.67</v>
      </c>
      <c r="L89" s="192"/>
    </row>
    <row r="90" spans="1:12" x14ac:dyDescent="0.2">
      <c r="A90" s="26"/>
      <c r="B90" s="26"/>
      <c r="C90" s="30"/>
      <c r="D90" s="35" t="s">
        <v>264</v>
      </c>
      <c r="E90" s="63">
        <v>1.25</v>
      </c>
      <c r="F90" s="104">
        <v>32</v>
      </c>
      <c r="G90" s="35">
        <v>15</v>
      </c>
      <c r="H90" s="40">
        <v>6.8</v>
      </c>
      <c r="I90" s="38" t="s">
        <v>822</v>
      </c>
      <c r="J90" s="34">
        <f>IFERROR(_xlfn.XLOOKUP(I90,Index!$A:$A,Index!$B:$B),"")</f>
        <v>953.46</v>
      </c>
      <c r="L90" s="192"/>
    </row>
    <row r="91" spans="1:12" x14ac:dyDescent="0.2">
      <c r="A91" s="26"/>
      <c r="B91" s="26"/>
      <c r="C91" s="30"/>
      <c r="D91" s="35" t="s">
        <v>264</v>
      </c>
      <c r="E91" s="63">
        <v>1.5</v>
      </c>
      <c r="F91" s="104">
        <v>40</v>
      </c>
      <c r="G91" s="35">
        <v>15</v>
      </c>
      <c r="H91" s="40">
        <v>6.8</v>
      </c>
      <c r="I91" s="38" t="s">
        <v>823</v>
      </c>
      <c r="J91" s="34">
        <f>IFERROR(_xlfn.XLOOKUP(I91,Index!$A:$A,Index!$B:$B),"")</f>
        <v>1049.9100000000001</v>
      </c>
      <c r="L91" s="192"/>
    </row>
    <row r="92" spans="1:12" x14ac:dyDescent="0.2">
      <c r="A92" s="26"/>
      <c r="B92" s="26"/>
      <c r="C92" s="30"/>
      <c r="D92" s="35" t="s">
        <v>264</v>
      </c>
      <c r="E92" s="63">
        <v>2</v>
      </c>
      <c r="F92" s="104">
        <v>50</v>
      </c>
      <c r="G92" s="35">
        <v>26</v>
      </c>
      <c r="H92" s="40">
        <v>11.8</v>
      </c>
      <c r="I92" s="38" t="s">
        <v>824</v>
      </c>
      <c r="J92" s="34">
        <f>IFERROR(_xlfn.XLOOKUP(I92,Index!$A:$A,Index!$B:$B),"")</f>
        <v>1366.33</v>
      </c>
      <c r="L92" s="192"/>
    </row>
    <row r="93" spans="1:12" x14ac:dyDescent="0.2">
      <c r="A93" s="26"/>
      <c r="B93" s="26"/>
      <c r="C93" s="30"/>
      <c r="D93" s="35" t="s">
        <v>264</v>
      </c>
      <c r="E93" s="63">
        <v>2.5</v>
      </c>
      <c r="F93" s="104">
        <v>65</v>
      </c>
      <c r="G93" s="35">
        <v>38</v>
      </c>
      <c r="H93" s="40">
        <v>17</v>
      </c>
      <c r="I93" s="38" t="s">
        <v>825</v>
      </c>
      <c r="J93" s="34">
        <f>IFERROR(_xlfn.XLOOKUP(I93,Index!$A:$A,Index!$B:$B),"")</f>
        <v>1844.25</v>
      </c>
      <c r="L93" s="192"/>
    </row>
    <row r="94" spans="1:12" x14ac:dyDescent="0.2">
      <c r="A94" s="26"/>
      <c r="B94" s="26"/>
      <c r="C94" s="30"/>
      <c r="D94" s="35" t="s">
        <v>264</v>
      </c>
      <c r="E94" s="63">
        <v>3</v>
      </c>
      <c r="F94" s="104">
        <v>80</v>
      </c>
      <c r="G94" s="35">
        <v>62</v>
      </c>
      <c r="H94" s="40">
        <v>28</v>
      </c>
      <c r="I94" s="38" t="s">
        <v>826</v>
      </c>
      <c r="J94" s="34">
        <f>IFERROR(_xlfn.XLOOKUP(I94,Index!$A:$A,Index!$B:$B),"")</f>
        <v>1933.56</v>
      </c>
      <c r="L94" s="192"/>
    </row>
    <row r="95" spans="1:12" x14ac:dyDescent="0.2">
      <c r="A95" s="26"/>
      <c r="B95" s="26"/>
      <c r="C95" s="30"/>
      <c r="D95" s="35" t="s">
        <v>264</v>
      </c>
      <c r="E95" s="63">
        <v>4</v>
      </c>
      <c r="F95" s="104">
        <v>100</v>
      </c>
      <c r="G95" s="35">
        <v>118</v>
      </c>
      <c r="H95" s="40">
        <v>54</v>
      </c>
      <c r="I95" s="38" t="s">
        <v>827</v>
      </c>
      <c r="J95" s="34">
        <f>IFERROR(_xlfn.XLOOKUP(I95,Index!$A:$A,Index!$B:$B),"")</f>
        <v>2952.05</v>
      </c>
      <c r="L95" s="192"/>
    </row>
    <row r="96" spans="1:12" x14ac:dyDescent="0.2">
      <c r="A96" s="26"/>
      <c r="B96" s="26"/>
      <c r="C96" s="30"/>
      <c r="D96" s="35" t="s">
        <v>357</v>
      </c>
      <c r="E96" s="63">
        <v>5</v>
      </c>
      <c r="F96" s="104">
        <v>125</v>
      </c>
      <c r="G96" s="35">
        <v>170</v>
      </c>
      <c r="H96" s="40">
        <v>77</v>
      </c>
      <c r="I96" s="38" t="s">
        <v>828</v>
      </c>
      <c r="J96" s="34">
        <f>IFERROR(_xlfn.XLOOKUP(I96,Index!$A:$A,Index!$B:$B),"")</f>
        <v>4479.78</v>
      </c>
      <c r="L96" s="192"/>
    </row>
    <row r="97" spans="1:12" x14ac:dyDescent="0.2">
      <c r="A97" s="26"/>
      <c r="B97" s="26"/>
      <c r="C97" s="30"/>
      <c r="D97" s="35" t="s">
        <v>357</v>
      </c>
      <c r="E97" s="63">
        <v>6</v>
      </c>
      <c r="F97" s="104">
        <v>150</v>
      </c>
      <c r="G97" s="35">
        <v>266</v>
      </c>
      <c r="H97" s="40">
        <v>121</v>
      </c>
      <c r="I97" s="38" t="s">
        <v>829</v>
      </c>
      <c r="J97" s="34">
        <f>IFERROR(_xlfn.XLOOKUP(I97,Index!$A:$A,Index!$B:$B),"")</f>
        <v>5719.21</v>
      </c>
      <c r="L97" s="192"/>
    </row>
    <row r="98" spans="1:12" x14ac:dyDescent="0.2">
      <c r="A98" s="26"/>
      <c r="B98" s="26"/>
      <c r="C98" s="30"/>
      <c r="D98" s="35" t="s">
        <v>357</v>
      </c>
      <c r="E98" s="63">
        <v>8</v>
      </c>
      <c r="F98" s="104">
        <v>200</v>
      </c>
      <c r="G98" s="35">
        <v>518</v>
      </c>
      <c r="H98" s="40">
        <v>235</v>
      </c>
      <c r="I98" s="38" t="s">
        <v>830</v>
      </c>
      <c r="J98" s="34">
        <f>IFERROR(_xlfn.XLOOKUP(I98,Index!$A:$A,Index!$B:$B),"")</f>
        <v>10341.56</v>
      </c>
      <c r="L98" s="192"/>
    </row>
    <row r="99" spans="1:12" x14ac:dyDescent="0.2">
      <c r="A99" s="27"/>
      <c r="B99" s="27"/>
      <c r="C99" s="31"/>
      <c r="D99" s="35" t="s">
        <v>357</v>
      </c>
      <c r="E99" s="63">
        <v>10</v>
      </c>
      <c r="F99" s="104">
        <v>250</v>
      </c>
      <c r="G99" s="35">
        <v>1110</v>
      </c>
      <c r="H99" s="40">
        <v>503</v>
      </c>
      <c r="I99" s="38" t="s">
        <v>831</v>
      </c>
      <c r="J99" s="34">
        <f>IFERROR(_xlfn.XLOOKUP(I99,Index!$A:$A,Index!$B:$B),"")</f>
        <v>22715.4</v>
      </c>
      <c r="L99" s="192"/>
    </row>
    <row r="100" spans="1:12" x14ac:dyDescent="0.2">
      <c r="C100" s="192"/>
      <c r="L100" s="192"/>
    </row>
    <row r="101" spans="1:12" x14ac:dyDescent="0.2">
      <c r="L101" s="192"/>
    </row>
    <row r="102" spans="1:12" ht="15.75" x14ac:dyDescent="0.2">
      <c r="A102" s="68" t="s">
        <v>832</v>
      </c>
      <c r="B102" s="68" t="s">
        <v>124</v>
      </c>
      <c r="D102" s="3"/>
      <c r="E102" s="8"/>
      <c r="F102" s="9"/>
      <c r="G102" s="10"/>
      <c r="H102" s="19"/>
      <c r="I102" s="19"/>
      <c r="J102" s="20"/>
      <c r="L102" s="192"/>
    </row>
    <row r="103" spans="1:12" ht="15.75" x14ac:dyDescent="0.2">
      <c r="A103" s="48" t="s">
        <v>833</v>
      </c>
      <c r="B103" s="11"/>
      <c r="C103" s="4"/>
      <c r="D103" s="4"/>
      <c r="E103" s="5"/>
      <c r="F103" s="9"/>
      <c r="G103" s="4"/>
      <c r="H103" s="19"/>
      <c r="I103" s="19"/>
      <c r="J103" s="20"/>
      <c r="L103" s="192"/>
    </row>
    <row r="104" spans="1:12" ht="24" x14ac:dyDescent="0.2">
      <c r="A104" s="25" t="s">
        <v>31</v>
      </c>
      <c r="B104" s="28" t="s">
        <v>32</v>
      </c>
      <c r="C104" s="276" t="s">
        <v>33</v>
      </c>
      <c r="D104" s="277"/>
      <c r="E104" s="278" t="s">
        <v>34</v>
      </c>
      <c r="F104" s="279"/>
      <c r="G104" s="280" t="s">
        <v>35</v>
      </c>
      <c r="H104" s="279"/>
      <c r="I104" s="29" t="s">
        <v>756</v>
      </c>
      <c r="J104" s="24" t="s">
        <v>37</v>
      </c>
      <c r="L104" s="192"/>
    </row>
    <row r="105" spans="1:12" x14ac:dyDescent="0.2">
      <c r="A105" s="32"/>
      <c r="B105" s="32"/>
      <c r="C105" s="33" t="s">
        <v>38</v>
      </c>
      <c r="D105" s="33" t="s">
        <v>39</v>
      </c>
      <c r="E105" s="33" t="s">
        <v>40</v>
      </c>
      <c r="F105" s="33" t="s">
        <v>41</v>
      </c>
      <c r="G105" s="33" t="s">
        <v>42</v>
      </c>
      <c r="H105" s="39" t="s">
        <v>43</v>
      </c>
      <c r="I105" s="33"/>
      <c r="J105" s="41"/>
      <c r="L105" s="192"/>
    </row>
    <row r="106" spans="1:12" x14ac:dyDescent="0.2">
      <c r="A106" s="26" t="s">
        <v>834</v>
      </c>
      <c r="B106" s="26" t="s">
        <v>793</v>
      </c>
      <c r="C106" s="30" t="s">
        <v>46</v>
      </c>
      <c r="D106" s="35" t="s">
        <v>100</v>
      </c>
      <c r="E106" s="79" t="s">
        <v>688</v>
      </c>
      <c r="F106" s="37">
        <v>50</v>
      </c>
      <c r="G106" s="35">
        <v>35</v>
      </c>
      <c r="H106" s="38">
        <v>16</v>
      </c>
      <c r="I106" s="38" t="s">
        <v>835</v>
      </c>
      <c r="J106" s="34">
        <f>IFERROR(_xlfn.XLOOKUP(I106,Index!$A:$A,Index!$B:$B),"")</f>
        <v>1098.72</v>
      </c>
      <c r="L106" s="192"/>
    </row>
    <row r="107" spans="1:12" x14ac:dyDescent="0.2">
      <c r="A107" s="26"/>
      <c r="B107" s="26"/>
      <c r="C107" s="30"/>
      <c r="D107" s="35" t="s">
        <v>49</v>
      </c>
      <c r="E107" s="79" t="s">
        <v>688</v>
      </c>
      <c r="F107" s="37">
        <v>50</v>
      </c>
      <c r="G107" s="35">
        <v>35</v>
      </c>
      <c r="H107" s="38">
        <v>16</v>
      </c>
      <c r="I107" s="38" t="s">
        <v>836</v>
      </c>
      <c r="J107" s="34">
        <f>IFERROR(_xlfn.XLOOKUP(I107,Index!$A:$A,Index!$B:$B),"")</f>
        <v>1254.3</v>
      </c>
      <c r="L107" s="192"/>
    </row>
    <row r="108" spans="1:12" x14ac:dyDescent="0.2">
      <c r="A108" s="26"/>
      <c r="B108" s="26"/>
      <c r="C108" s="30"/>
      <c r="D108" s="35" t="s">
        <v>51</v>
      </c>
      <c r="E108" s="79" t="s">
        <v>688</v>
      </c>
      <c r="F108" s="37">
        <v>50</v>
      </c>
      <c r="G108" s="35">
        <v>35</v>
      </c>
      <c r="H108" s="38">
        <v>16</v>
      </c>
      <c r="I108" s="38" t="s">
        <v>3076</v>
      </c>
      <c r="J108" s="34">
        <f>J107</f>
        <v>1254.3</v>
      </c>
      <c r="L108" s="192"/>
    </row>
    <row r="109" spans="1:12" x14ac:dyDescent="0.2">
      <c r="A109" s="26"/>
      <c r="B109" s="26"/>
      <c r="C109" s="30"/>
      <c r="D109" s="35" t="s">
        <v>100</v>
      </c>
      <c r="E109" s="79" t="s">
        <v>837</v>
      </c>
      <c r="F109" s="37">
        <v>65</v>
      </c>
      <c r="G109" s="35">
        <v>32</v>
      </c>
      <c r="H109" s="38">
        <v>15</v>
      </c>
      <c r="I109" s="38" t="s">
        <v>838</v>
      </c>
      <c r="J109" s="34">
        <f>IFERROR(_xlfn.XLOOKUP(I109,Index!$A:$A,Index!$B:$B),"")</f>
        <v>1133.79</v>
      </c>
      <c r="L109" s="192"/>
    </row>
    <row r="110" spans="1:12" x14ac:dyDescent="0.2">
      <c r="A110" s="26"/>
      <c r="B110" s="26"/>
      <c r="C110" s="30"/>
      <c r="D110" s="35" t="s">
        <v>49</v>
      </c>
      <c r="E110" s="79" t="s">
        <v>837</v>
      </c>
      <c r="F110" s="37">
        <v>65</v>
      </c>
      <c r="G110" s="35">
        <v>32</v>
      </c>
      <c r="H110" s="38">
        <v>15</v>
      </c>
      <c r="I110" s="38" t="s">
        <v>839</v>
      </c>
      <c r="J110" s="34">
        <f>IFERROR(_xlfn.XLOOKUP(I110,Index!$A:$A,Index!$B:$B),"")</f>
        <v>1190.21</v>
      </c>
      <c r="L110" s="192"/>
    </row>
    <row r="111" spans="1:12" x14ac:dyDescent="0.2">
      <c r="A111" s="26"/>
      <c r="B111" s="26"/>
      <c r="C111" s="30"/>
      <c r="D111" s="35" t="s">
        <v>51</v>
      </c>
      <c r="E111" s="79" t="s">
        <v>837</v>
      </c>
      <c r="F111" s="37">
        <v>65</v>
      </c>
      <c r="G111" s="35">
        <v>32</v>
      </c>
      <c r="H111" s="38">
        <v>15</v>
      </c>
      <c r="I111" s="38" t="s">
        <v>840</v>
      </c>
      <c r="J111" s="34">
        <f>IFERROR(_xlfn.XLOOKUP(I111,Index!$A:$A,Index!$B:$B),"")</f>
        <v>1190.21</v>
      </c>
      <c r="L111" s="192"/>
    </row>
    <row r="112" spans="1:12" x14ac:dyDescent="0.2">
      <c r="A112" s="26"/>
      <c r="B112" s="26"/>
      <c r="C112" s="30"/>
      <c r="D112" s="35" t="s">
        <v>100</v>
      </c>
      <c r="E112" s="79" t="s">
        <v>695</v>
      </c>
      <c r="F112" s="37">
        <v>80</v>
      </c>
      <c r="G112" s="35">
        <v>40</v>
      </c>
      <c r="H112" s="38">
        <v>18</v>
      </c>
      <c r="I112" s="38" t="s">
        <v>841</v>
      </c>
      <c r="J112" s="34">
        <f>IFERROR(_xlfn.XLOOKUP(I112,Index!$A:$A,Index!$B:$B),"")</f>
        <v>1256.55</v>
      </c>
      <c r="L112" s="192"/>
    </row>
    <row r="113" spans="1:12" x14ac:dyDescent="0.2">
      <c r="A113" s="26"/>
      <c r="B113" s="26"/>
      <c r="C113" s="30"/>
      <c r="D113" s="35" t="s">
        <v>49</v>
      </c>
      <c r="E113" s="79" t="s">
        <v>695</v>
      </c>
      <c r="F113" s="37">
        <v>80</v>
      </c>
      <c r="G113" s="35">
        <v>40</v>
      </c>
      <c r="H113" s="38">
        <v>18</v>
      </c>
      <c r="I113" s="38" t="s">
        <v>842</v>
      </c>
      <c r="J113" s="34">
        <f>IFERROR(_xlfn.XLOOKUP(I113,Index!$A:$A,Index!$B:$B),"")</f>
        <v>1318.29</v>
      </c>
      <c r="L113" s="192"/>
    </row>
    <row r="114" spans="1:12" x14ac:dyDescent="0.2">
      <c r="A114" s="26"/>
      <c r="B114" s="26"/>
      <c r="C114" s="30"/>
      <c r="D114" s="35" t="s">
        <v>51</v>
      </c>
      <c r="E114" s="79" t="s">
        <v>695</v>
      </c>
      <c r="F114" s="37">
        <v>80</v>
      </c>
      <c r="G114" s="35">
        <v>40</v>
      </c>
      <c r="H114" s="38">
        <v>18</v>
      </c>
      <c r="I114" s="38" t="s">
        <v>843</v>
      </c>
      <c r="J114" s="34">
        <f>IFERROR(_xlfn.XLOOKUP(I114,Index!$A:$A,Index!$B:$B),"")</f>
        <v>1318.29</v>
      </c>
      <c r="L114" s="192"/>
    </row>
    <row r="115" spans="1:12" x14ac:dyDescent="0.2">
      <c r="A115" s="26"/>
      <c r="B115" s="26"/>
      <c r="C115" s="30"/>
      <c r="D115" s="35" t="s">
        <v>100</v>
      </c>
      <c r="E115" s="79" t="s">
        <v>699</v>
      </c>
      <c r="F115" s="37">
        <v>100</v>
      </c>
      <c r="G115" s="35">
        <v>70</v>
      </c>
      <c r="H115" s="38">
        <v>32</v>
      </c>
      <c r="I115" s="38" t="s">
        <v>844</v>
      </c>
      <c r="J115" s="34">
        <f>IFERROR(_xlfn.XLOOKUP(I115,Index!$A:$A,Index!$B:$B),"")</f>
        <v>1756.74</v>
      </c>
      <c r="L115" s="192"/>
    </row>
    <row r="116" spans="1:12" x14ac:dyDescent="0.2">
      <c r="A116" s="26"/>
      <c r="B116" s="26"/>
      <c r="C116" s="30"/>
      <c r="D116" s="35" t="s">
        <v>49</v>
      </c>
      <c r="E116" s="79" t="s">
        <v>699</v>
      </c>
      <c r="F116" s="37">
        <v>100</v>
      </c>
      <c r="G116" s="35">
        <v>70</v>
      </c>
      <c r="H116" s="38">
        <v>32</v>
      </c>
      <c r="I116" s="38" t="s">
        <v>845</v>
      </c>
      <c r="J116" s="34">
        <f>IFERROR(_xlfn.XLOOKUP(I116,Index!$A:$A,Index!$B:$B),"")</f>
        <v>2004.07</v>
      </c>
      <c r="L116" s="192"/>
    </row>
    <row r="117" spans="1:12" x14ac:dyDescent="0.2">
      <c r="A117" s="26"/>
      <c r="B117" s="26"/>
      <c r="C117" s="30"/>
      <c r="D117" s="35" t="s">
        <v>51</v>
      </c>
      <c r="E117" s="79" t="s">
        <v>699</v>
      </c>
      <c r="F117" s="37">
        <v>100</v>
      </c>
      <c r="G117" s="35">
        <v>70</v>
      </c>
      <c r="H117" s="38">
        <v>32</v>
      </c>
      <c r="I117" s="38" t="s">
        <v>846</v>
      </c>
      <c r="J117" s="34">
        <f>IFERROR(_xlfn.XLOOKUP(I117,Index!$A:$A,Index!$B:$B),"")</f>
        <v>1843.66</v>
      </c>
      <c r="L117" s="192"/>
    </row>
    <row r="118" spans="1:12" x14ac:dyDescent="0.2">
      <c r="A118" s="26"/>
      <c r="B118" s="26"/>
      <c r="C118" s="30"/>
      <c r="D118" s="35" t="s">
        <v>149</v>
      </c>
      <c r="E118" s="79" t="s">
        <v>703</v>
      </c>
      <c r="F118" s="37">
        <v>125</v>
      </c>
      <c r="G118" s="35">
        <v>108</v>
      </c>
      <c r="H118" s="38">
        <v>49</v>
      </c>
      <c r="I118" s="38" t="s">
        <v>847</v>
      </c>
      <c r="J118" s="34">
        <f>IFERROR(_xlfn.XLOOKUP(I118,Index!$A:$A,Index!$B:$B),"")</f>
        <v>2357.5300000000002</v>
      </c>
      <c r="L118" s="192"/>
    </row>
    <row r="119" spans="1:12" x14ac:dyDescent="0.2">
      <c r="A119" s="26"/>
      <c r="B119" s="26"/>
      <c r="C119" s="30"/>
      <c r="D119" s="35" t="s">
        <v>49</v>
      </c>
      <c r="E119" s="79" t="s">
        <v>703</v>
      </c>
      <c r="F119" s="37">
        <v>125</v>
      </c>
      <c r="G119" s="35">
        <v>108</v>
      </c>
      <c r="H119" s="38">
        <v>49</v>
      </c>
      <c r="I119" s="38" t="s">
        <v>848</v>
      </c>
      <c r="J119" s="34">
        <f>IFERROR(_xlfn.XLOOKUP(I119,Index!$A:$A,Index!$B:$B),"")</f>
        <v>2474.96</v>
      </c>
      <c r="L119" s="192"/>
    </row>
    <row r="120" spans="1:12" x14ac:dyDescent="0.2">
      <c r="A120" s="26"/>
      <c r="B120" s="26"/>
      <c r="C120" s="30"/>
      <c r="D120" s="35" t="s">
        <v>51</v>
      </c>
      <c r="E120" s="79" t="s">
        <v>703</v>
      </c>
      <c r="F120" s="37">
        <v>125</v>
      </c>
      <c r="G120" s="35">
        <v>108</v>
      </c>
      <c r="H120" s="38">
        <v>49</v>
      </c>
      <c r="I120" s="38" t="s">
        <v>849</v>
      </c>
      <c r="J120" s="34">
        <f>IFERROR(_xlfn.XLOOKUP(I120,Index!$A:$A,Index!$B:$B),"")</f>
        <v>2474.96</v>
      </c>
      <c r="L120" s="192"/>
    </row>
    <row r="121" spans="1:12" x14ac:dyDescent="0.2">
      <c r="A121" s="26"/>
      <c r="B121" s="26"/>
      <c r="C121" s="30"/>
      <c r="D121" s="35" t="s">
        <v>149</v>
      </c>
      <c r="E121" s="79" t="s">
        <v>707</v>
      </c>
      <c r="F121" s="37">
        <v>150</v>
      </c>
      <c r="G121" s="35">
        <v>136</v>
      </c>
      <c r="H121" s="38">
        <v>62</v>
      </c>
      <c r="I121" s="38" t="s">
        <v>850</v>
      </c>
      <c r="J121" s="34">
        <f>IFERROR(_xlfn.XLOOKUP(I121,Index!$A:$A,Index!$B:$B),"")</f>
        <v>2938.54</v>
      </c>
      <c r="L121" s="192"/>
    </row>
    <row r="122" spans="1:12" x14ac:dyDescent="0.2">
      <c r="A122" s="26"/>
      <c r="B122" s="26"/>
      <c r="C122" s="30"/>
      <c r="D122" s="35" t="s">
        <v>49</v>
      </c>
      <c r="E122" s="79" t="s">
        <v>707</v>
      </c>
      <c r="F122" s="37">
        <v>150</v>
      </c>
      <c r="G122" s="35">
        <v>136</v>
      </c>
      <c r="H122" s="38">
        <v>62</v>
      </c>
      <c r="I122" s="38" t="s">
        <v>3076</v>
      </c>
      <c r="J122" s="34">
        <f>J123</f>
        <v>3084.94</v>
      </c>
      <c r="L122" s="192"/>
    </row>
    <row r="123" spans="1:12" x14ac:dyDescent="0.2">
      <c r="A123" s="26"/>
      <c r="B123" s="26"/>
      <c r="C123" s="30"/>
      <c r="D123" s="35" t="s">
        <v>51</v>
      </c>
      <c r="E123" s="79" t="s">
        <v>707</v>
      </c>
      <c r="F123" s="37">
        <v>150</v>
      </c>
      <c r="G123" s="35">
        <v>136</v>
      </c>
      <c r="H123" s="38">
        <v>62</v>
      </c>
      <c r="I123" s="38" t="s">
        <v>851</v>
      </c>
      <c r="J123" s="34">
        <f>IFERROR(_xlfn.XLOOKUP(I123,Index!$A:$A,Index!$B:$B),"")</f>
        <v>3084.94</v>
      </c>
      <c r="L123" s="192"/>
    </row>
    <row r="124" spans="1:12" x14ac:dyDescent="0.2">
      <c r="A124" s="26"/>
      <c r="B124" s="26"/>
      <c r="C124" s="30"/>
      <c r="D124" s="35" t="s">
        <v>149</v>
      </c>
      <c r="E124" s="79" t="s">
        <v>711</v>
      </c>
      <c r="F124" s="37">
        <v>200</v>
      </c>
      <c r="G124" s="35">
        <v>218</v>
      </c>
      <c r="H124" s="38">
        <v>99</v>
      </c>
      <c r="I124" s="38" t="s">
        <v>852</v>
      </c>
      <c r="J124" s="34">
        <f>IFERROR(_xlfn.XLOOKUP(I124,Index!$A:$A,Index!$B:$B),"")</f>
        <v>4754.74</v>
      </c>
      <c r="L124" s="192"/>
    </row>
    <row r="125" spans="1:12" x14ac:dyDescent="0.2">
      <c r="A125" s="26"/>
      <c r="B125" s="26"/>
      <c r="C125" s="30"/>
      <c r="D125" s="35" t="s">
        <v>49</v>
      </c>
      <c r="E125" s="79" t="s">
        <v>711</v>
      </c>
      <c r="F125" s="37">
        <v>200</v>
      </c>
      <c r="G125" s="35">
        <v>218</v>
      </c>
      <c r="H125" s="38">
        <v>99</v>
      </c>
      <c r="I125" s="38" t="s">
        <v>853</v>
      </c>
      <c r="J125" s="34">
        <f>IFERROR(_xlfn.XLOOKUP(I125,Index!$A:$A,Index!$B:$B),"")</f>
        <v>4991.1099999999997</v>
      </c>
      <c r="L125" s="192"/>
    </row>
    <row r="126" spans="1:12" x14ac:dyDescent="0.2">
      <c r="A126" s="26"/>
      <c r="B126" s="26"/>
      <c r="C126" s="30"/>
      <c r="D126" s="35" t="s">
        <v>51</v>
      </c>
      <c r="E126" s="79" t="s">
        <v>711</v>
      </c>
      <c r="F126" s="37">
        <v>200</v>
      </c>
      <c r="G126" s="35">
        <v>218</v>
      </c>
      <c r="H126" s="38">
        <v>99</v>
      </c>
      <c r="I126" s="38" t="s">
        <v>3076</v>
      </c>
      <c r="J126" s="34">
        <f>J125</f>
        <v>4991.1099999999997</v>
      </c>
      <c r="L126" s="192"/>
    </row>
    <row r="127" spans="1:12" x14ac:dyDescent="0.2">
      <c r="A127" s="26"/>
      <c r="B127" s="26"/>
      <c r="C127" s="30"/>
      <c r="D127" s="35" t="s">
        <v>149</v>
      </c>
      <c r="E127" s="79" t="s">
        <v>714</v>
      </c>
      <c r="F127" s="37">
        <v>250</v>
      </c>
      <c r="G127" s="35">
        <v>396</v>
      </c>
      <c r="H127" s="38">
        <v>180</v>
      </c>
      <c r="I127" s="38" t="s">
        <v>854</v>
      </c>
      <c r="J127" s="34">
        <f>IFERROR(_xlfn.XLOOKUP(I127,Index!$A:$A,Index!$B:$B),"")</f>
        <v>8478.64</v>
      </c>
      <c r="L127" s="192"/>
    </row>
    <row r="128" spans="1:12" x14ac:dyDescent="0.2">
      <c r="A128" s="26"/>
      <c r="B128" s="26"/>
      <c r="C128" s="30"/>
      <c r="D128" s="35" t="s">
        <v>49</v>
      </c>
      <c r="E128" s="79" t="s">
        <v>714</v>
      </c>
      <c r="F128" s="37">
        <v>250</v>
      </c>
      <c r="G128" s="35">
        <v>396</v>
      </c>
      <c r="H128" s="38">
        <v>180</v>
      </c>
      <c r="I128" s="38" t="s">
        <v>3076</v>
      </c>
      <c r="J128" s="34">
        <f>J127*1.05</f>
        <v>8902.5720000000001</v>
      </c>
      <c r="L128" s="192"/>
    </row>
    <row r="129" spans="1:12" x14ac:dyDescent="0.2">
      <c r="A129" s="26"/>
      <c r="B129" s="26"/>
      <c r="C129" s="30"/>
      <c r="D129" s="35" t="s">
        <v>51</v>
      </c>
      <c r="E129" s="79" t="s">
        <v>714</v>
      </c>
      <c r="F129" s="37">
        <v>250</v>
      </c>
      <c r="G129" s="35">
        <v>396</v>
      </c>
      <c r="H129" s="38">
        <v>180</v>
      </c>
      <c r="I129" s="38" t="s">
        <v>3076</v>
      </c>
      <c r="J129" s="34">
        <f>J128</f>
        <v>8902.5720000000001</v>
      </c>
      <c r="L129" s="192"/>
    </row>
    <row r="130" spans="1:12" x14ac:dyDescent="0.2">
      <c r="A130" s="26"/>
      <c r="B130" s="26"/>
      <c r="C130" s="30"/>
      <c r="D130" s="35" t="s">
        <v>149</v>
      </c>
      <c r="E130" s="79" t="s">
        <v>716</v>
      </c>
      <c r="F130" s="37">
        <v>300</v>
      </c>
      <c r="G130" s="35">
        <v>720</v>
      </c>
      <c r="H130" s="38">
        <v>327</v>
      </c>
      <c r="I130" s="38" t="s">
        <v>855</v>
      </c>
      <c r="J130" s="34">
        <f>IFERROR(_xlfn.XLOOKUP(I130,Index!$A:$A,Index!$B:$B),"")</f>
        <v>14697.32</v>
      </c>
      <c r="L130" s="192"/>
    </row>
    <row r="131" spans="1:12" x14ac:dyDescent="0.2">
      <c r="A131" s="26"/>
      <c r="B131" s="26"/>
      <c r="C131" s="30"/>
      <c r="D131" s="35" t="s">
        <v>49</v>
      </c>
      <c r="E131" s="79" t="s">
        <v>716</v>
      </c>
      <c r="F131" s="37">
        <v>300</v>
      </c>
      <c r="G131" s="35">
        <v>720</v>
      </c>
      <c r="H131" s="38">
        <v>327</v>
      </c>
      <c r="I131" s="38" t="s">
        <v>3076</v>
      </c>
      <c r="J131" s="46">
        <f>J130+441</f>
        <v>15138.32</v>
      </c>
      <c r="L131" s="192"/>
    </row>
    <row r="132" spans="1:12" x14ac:dyDescent="0.2">
      <c r="A132" s="26"/>
      <c r="B132" s="26"/>
      <c r="C132" s="30"/>
      <c r="D132" s="35" t="s">
        <v>51</v>
      </c>
      <c r="E132" s="79" t="s">
        <v>716</v>
      </c>
      <c r="F132" s="37">
        <v>300</v>
      </c>
      <c r="G132" s="35">
        <v>720</v>
      </c>
      <c r="H132" s="38">
        <v>327</v>
      </c>
      <c r="I132" s="38" t="s">
        <v>3076</v>
      </c>
      <c r="J132" s="34">
        <f>J131</f>
        <v>15138.32</v>
      </c>
      <c r="L132" s="192"/>
    </row>
    <row r="133" spans="1:12" x14ac:dyDescent="0.2">
      <c r="A133" s="26"/>
      <c r="B133" s="26"/>
      <c r="C133" s="30"/>
      <c r="D133" s="35" t="s">
        <v>149</v>
      </c>
      <c r="E133" s="79" t="s">
        <v>718</v>
      </c>
      <c r="F133" s="37">
        <v>350</v>
      </c>
      <c r="G133" s="35">
        <v>990</v>
      </c>
      <c r="H133" s="38">
        <v>449</v>
      </c>
      <c r="I133" s="38" t="s">
        <v>856</v>
      </c>
      <c r="J133" s="34">
        <f>IFERROR(_xlfn.XLOOKUP(I133,Index!$A:$A,Index!$B:$B),"")</f>
        <v>21501.58</v>
      </c>
      <c r="L133" s="192"/>
    </row>
    <row r="134" spans="1:12" x14ac:dyDescent="0.2">
      <c r="A134" s="26"/>
      <c r="B134" s="26"/>
      <c r="C134" s="30"/>
      <c r="D134" s="35" t="s">
        <v>49</v>
      </c>
      <c r="E134" s="79" t="s">
        <v>718</v>
      </c>
      <c r="F134" s="37">
        <v>350</v>
      </c>
      <c r="G134" s="35">
        <v>990</v>
      </c>
      <c r="H134" s="38">
        <v>449</v>
      </c>
      <c r="I134" s="38" t="s">
        <v>3076</v>
      </c>
      <c r="J134" s="46">
        <f>J133+645</f>
        <v>22146.58</v>
      </c>
      <c r="L134" s="192"/>
    </row>
    <row r="135" spans="1:12" x14ac:dyDescent="0.2">
      <c r="A135" s="27"/>
      <c r="B135" s="27"/>
      <c r="C135" s="31"/>
      <c r="D135" s="35" t="s">
        <v>51</v>
      </c>
      <c r="E135" s="79" t="s">
        <v>718</v>
      </c>
      <c r="F135" s="37">
        <v>350</v>
      </c>
      <c r="G135" s="35">
        <v>990</v>
      </c>
      <c r="H135" s="38">
        <v>449</v>
      </c>
      <c r="I135" s="38" t="s">
        <v>3076</v>
      </c>
      <c r="J135" s="46">
        <f>J134</f>
        <v>22146.58</v>
      </c>
      <c r="L135" s="192"/>
    </row>
    <row r="136" spans="1:12" x14ac:dyDescent="0.2">
      <c r="A136" s="182" t="s">
        <v>857</v>
      </c>
      <c r="B136" s="12"/>
      <c r="C136" s="4"/>
      <c r="D136" s="4"/>
      <c r="E136" s="70"/>
      <c r="F136" s="80"/>
      <c r="G136" s="4"/>
      <c r="H136" s="19"/>
      <c r="I136" s="19"/>
      <c r="J136" s="81"/>
      <c r="L136" s="192"/>
    </row>
    <row r="137" spans="1:12" x14ac:dyDescent="0.2">
      <c r="A137" s="12"/>
      <c r="B137" s="12"/>
      <c r="C137" s="4"/>
      <c r="D137" s="4"/>
      <c r="E137" s="70"/>
      <c r="F137" s="80"/>
      <c r="G137" s="4"/>
      <c r="H137" s="19"/>
      <c r="I137" s="19"/>
      <c r="J137" s="81"/>
      <c r="L137" s="192"/>
    </row>
    <row r="138" spans="1:12" ht="15.75" x14ac:dyDescent="0.2">
      <c r="A138" s="68" t="s">
        <v>858</v>
      </c>
      <c r="B138" s="68" t="s">
        <v>231</v>
      </c>
      <c r="C138" s="69"/>
      <c r="D138" s="70"/>
      <c r="E138" s="71"/>
      <c r="F138" s="102"/>
      <c r="G138" s="103"/>
      <c r="H138" s="74"/>
      <c r="I138" s="74"/>
      <c r="J138" s="75"/>
      <c r="L138" s="192"/>
    </row>
    <row r="139" spans="1:12" ht="15.75" x14ac:dyDescent="0.2">
      <c r="A139" s="48" t="s">
        <v>859</v>
      </c>
      <c r="B139" s="11"/>
      <c r="C139" s="4"/>
      <c r="D139" s="4"/>
      <c r="E139" s="5"/>
      <c r="F139" s="98"/>
      <c r="G139" s="4"/>
      <c r="H139" s="19"/>
      <c r="I139" s="19"/>
      <c r="J139" s="20"/>
      <c r="L139" s="192"/>
    </row>
    <row r="140" spans="1:12" ht="24" x14ac:dyDescent="0.2">
      <c r="A140" s="25" t="s">
        <v>31</v>
      </c>
      <c r="B140" s="28" t="s">
        <v>32</v>
      </c>
      <c r="C140" s="276" t="s">
        <v>33</v>
      </c>
      <c r="D140" s="276"/>
      <c r="E140" s="278" t="s">
        <v>34</v>
      </c>
      <c r="F140" s="278"/>
      <c r="G140" s="278" t="s">
        <v>35</v>
      </c>
      <c r="H140" s="278"/>
      <c r="I140" s="42" t="s">
        <v>36</v>
      </c>
      <c r="J140" s="43" t="s">
        <v>37</v>
      </c>
      <c r="L140" s="192"/>
    </row>
    <row r="141" spans="1:12" x14ac:dyDescent="0.2">
      <c r="A141" s="32"/>
      <c r="B141" s="32"/>
      <c r="C141" s="33" t="s">
        <v>38</v>
      </c>
      <c r="D141" s="33" t="s">
        <v>39</v>
      </c>
      <c r="E141" s="33" t="s">
        <v>40</v>
      </c>
      <c r="F141" s="33" t="s">
        <v>41</v>
      </c>
      <c r="G141" s="33" t="s">
        <v>42</v>
      </c>
      <c r="H141" s="33" t="s">
        <v>43</v>
      </c>
      <c r="I141" s="33"/>
      <c r="J141" s="44"/>
      <c r="L141" s="192"/>
    </row>
    <row r="142" spans="1:12" x14ac:dyDescent="0.2">
      <c r="A142" s="26" t="s">
        <v>834</v>
      </c>
      <c r="B142" s="26" t="s">
        <v>793</v>
      </c>
      <c r="C142" s="30" t="s">
        <v>46</v>
      </c>
      <c r="D142" s="35" t="s">
        <v>100</v>
      </c>
      <c r="E142" s="67">
        <v>2</v>
      </c>
      <c r="F142" s="38">
        <v>50</v>
      </c>
      <c r="G142" s="38">
        <v>35</v>
      </c>
      <c r="H142" s="38">
        <v>16</v>
      </c>
      <c r="I142" s="38" t="s">
        <v>860</v>
      </c>
      <c r="J142" s="34">
        <f>IFERROR(_xlfn.XLOOKUP(I142,Index!$A:$A,Index!$B:$B),"")</f>
        <v>1048.25</v>
      </c>
      <c r="L142" s="192"/>
    </row>
    <row r="143" spans="1:12" x14ac:dyDescent="0.2">
      <c r="A143" s="26"/>
      <c r="B143" s="26"/>
      <c r="C143" s="30"/>
      <c r="D143" s="35" t="s">
        <v>100</v>
      </c>
      <c r="E143" s="63">
        <v>2.5</v>
      </c>
      <c r="F143" s="104">
        <v>65</v>
      </c>
      <c r="G143" s="35">
        <v>32</v>
      </c>
      <c r="H143" s="40">
        <v>15</v>
      </c>
      <c r="I143" s="38" t="s">
        <v>861</v>
      </c>
      <c r="J143" s="34">
        <f>IFERROR(_xlfn.XLOOKUP(I143,Index!$A:$A,Index!$B:$B),"")</f>
        <v>1081.96</v>
      </c>
      <c r="L143" s="192"/>
    </row>
    <row r="144" spans="1:12" x14ac:dyDescent="0.2">
      <c r="A144" s="26"/>
      <c r="B144" s="26"/>
      <c r="C144" s="30"/>
      <c r="D144" s="35" t="s">
        <v>100</v>
      </c>
      <c r="E144" s="63">
        <v>3</v>
      </c>
      <c r="F144" s="104">
        <v>80</v>
      </c>
      <c r="G144" s="35">
        <v>40</v>
      </c>
      <c r="H144" s="40">
        <v>18</v>
      </c>
      <c r="I144" s="38" t="s">
        <v>862</v>
      </c>
      <c r="J144" s="34">
        <f>IFERROR(_xlfn.XLOOKUP(I144,Index!$A:$A,Index!$B:$B),"")</f>
        <v>1199.48</v>
      </c>
      <c r="L144" s="192"/>
    </row>
    <row r="145" spans="1:12" x14ac:dyDescent="0.2">
      <c r="A145" s="26"/>
      <c r="B145" s="26"/>
      <c r="C145" s="30"/>
      <c r="D145" s="35" t="s">
        <v>100</v>
      </c>
      <c r="E145" s="63">
        <v>4</v>
      </c>
      <c r="F145" s="104">
        <v>100</v>
      </c>
      <c r="G145" s="35">
        <v>70</v>
      </c>
      <c r="H145" s="40">
        <v>32</v>
      </c>
      <c r="I145" s="38" t="s">
        <v>863</v>
      </c>
      <c r="J145" s="34">
        <f>IFERROR(_xlfn.XLOOKUP(I145,Index!$A:$A,Index!$B:$B),"")</f>
        <v>1675.03</v>
      </c>
      <c r="L145" s="192"/>
    </row>
    <row r="146" spans="1:12" x14ac:dyDescent="0.2">
      <c r="A146" s="26"/>
      <c r="B146" s="26"/>
      <c r="C146" s="30"/>
      <c r="D146" s="35" t="s">
        <v>149</v>
      </c>
      <c r="E146" s="63">
        <v>5</v>
      </c>
      <c r="F146" s="104">
        <v>125</v>
      </c>
      <c r="G146" s="35">
        <v>108</v>
      </c>
      <c r="H146" s="40">
        <v>49</v>
      </c>
      <c r="I146" s="38" t="s">
        <v>864</v>
      </c>
      <c r="J146" s="34">
        <f>IFERROR(_xlfn.XLOOKUP(I146,Index!$A:$A,Index!$B:$B),"")</f>
        <v>2250.06</v>
      </c>
      <c r="L146" s="192"/>
    </row>
    <row r="147" spans="1:12" x14ac:dyDescent="0.2">
      <c r="A147" s="26"/>
      <c r="B147" s="26"/>
      <c r="C147" s="30"/>
      <c r="D147" s="35" t="s">
        <v>149</v>
      </c>
      <c r="E147" s="63">
        <v>6</v>
      </c>
      <c r="F147" s="104">
        <v>150</v>
      </c>
      <c r="G147" s="35">
        <v>136</v>
      </c>
      <c r="H147" s="40">
        <v>62</v>
      </c>
      <c r="I147" s="38" t="s">
        <v>865</v>
      </c>
      <c r="J147" s="34">
        <f>IFERROR(_xlfn.XLOOKUP(I147,Index!$A:$A,Index!$B:$B),"")</f>
        <v>2804.77</v>
      </c>
      <c r="L147" s="192"/>
    </row>
    <row r="148" spans="1:12" x14ac:dyDescent="0.2">
      <c r="A148" s="26"/>
      <c r="B148" s="26"/>
      <c r="C148" s="30"/>
      <c r="D148" s="35" t="s">
        <v>149</v>
      </c>
      <c r="E148" s="63">
        <v>8</v>
      </c>
      <c r="F148" s="104">
        <v>200</v>
      </c>
      <c r="G148" s="35">
        <v>218</v>
      </c>
      <c r="H148" s="40">
        <v>99</v>
      </c>
      <c r="I148" s="38" t="s">
        <v>866</v>
      </c>
      <c r="J148" s="34">
        <f>IFERROR(_xlfn.XLOOKUP(I148,Index!$A:$A,Index!$B:$B),"")</f>
        <v>4537.76</v>
      </c>
      <c r="L148" s="192"/>
    </row>
    <row r="149" spans="1:12" x14ac:dyDescent="0.2">
      <c r="A149" s="26"/>
      <c r="B149" s="26"/>
      <c r="C149" s="30"/>
      <c r="D149" s="35" t="s">
        <v>149</v>
      </c>
      <c r="E149" s="63">
        <v>10</v>
      </c>
      <c r="F149" s="104">
        <v>250</v>
      </c>
      <c r="G149" s="35">
        <v>396</v>
      </c>
      <c r="H149" s="40">
        <v>180</v>
      </c>
      <c r="I149" s="38" t="s">
        <v>867</v>
      </c>
      <c r="J149" s="34">
        <f>IFERROR(_xlfn.XLOOKUP(I149,Index!$A:$A,Index!$B:$B),"")</f>
        <v>8091.51</v>
      </c>
      <c r="L149" s="192"/>
    </row>
    <row r="150" spans="1:12" x14ac:dyDescent="0.2">
      <c r="A150" s="27"/>
      <c r="B150" s="27"/>
      <c r="C150" s="31"/>
      <c r="D150" s="35" t="s">
        <v>149</v>
      </c>
      <c r="E150" s="63">
        <v>12</v>
      </c>
      <c r="F150" s="104">
        <v>300</v>
      </c>
      <c r="G150" s="35">
        <v>720</v>
      </c>
      <c r="H150" s="40">
        <v>327</v>
      </c>
      <c r="I150" s="38" t="s">
        <v>868</v>
      </c>
      <c r="J150" s="34">
        <f>IFERROR(_xlfn.XLOOKUP(I150,Index!$A:$A,Index!$B:$B),"")</f>
        <v>14025.37</v>
      </c>
      <c r="L150" s="192"/>
    </row>
    <row r="151" spans="1:12" x14ac:dyDescent="0.2">
      <c r="A151" s="12"/>
      <c r="B151" s="12"/>
      <c r="C151" s="4"/>
      <c r="D151" s="4"/>
      <c r="E151" s="70"/>
      <c r="F151" s="80"/>
      <c r="G151" s="4"/>
      <c r="H151" s="19"/>
      <c r="I151" s="19"/>
      <c r="J151" s="81"/>
      <c r="L151" s="192"/>
    </row>
    <row r="152" spans="1:12" x14ac:dyDescent="0.2">
      <c r="B152" s="12"/>
      <c r="C152" s="3"/>
      <c r="D152" s="4"/>
      <c r="E152" s="4"/>
      <c r="F152" s="19"/>
      <c r="G152" s="4"/>
      <c r="H152" s="19"/>
      <c r="I152" s="19"/>
      <c r="J152" s="81"/>
      <c r="L152" s="192"/>
    </row>
    <row r="153" spans="1:12" ht="15.75" x14ac:dyDescent="0.2">
      <c r="A153" s="68" t="s">
        <v>869</v>
      </c>
      <c r="B153" s="68" t="s">
        <v>124</v>
      </c>
      <c r="D153" s="3"/>
      <c r="E153" s="8"/>
      <c r="F153" s="9"/>
      <c r="G153" s="10"/>
      <c r="H153" s="19"/>
      <c r="I153" s="19"/>
      <c r="J153" s="20"/>
      <c r="L153" s="192"/>
    </row>
    <row r="154" spans="1:12" ht="15.75" x14ac:dyDescent="0.2">
      <c r="A154" s="48" t="s">
        <v>870</v>
      </c>
      <c r="B154" s="11"/>
      <c r="C154" s="4"/>
      <c r="D154" s="4"/>
      <c r="E154" s="5"/>
      <c r="F154" s="9"/>
      <c r="G154" s="4"/>
      <c r="H154" s="19"/>
      <c r="I154" s="19"/>
      <c r="J154" s="20"/>
      <c r="L154" s="192"/>
    </row>
    <row r="155" spans="1:12" ht="24" x14ac:dyDescent="0.2">
      <c r="A155" s="25" t="s">
        <v>31</v>
      </c>
      <c r="B155" s="28" t="s">
        <v>32</v>
      </c>
      <c r="C155" s="276" t="s">
        <v>33</v>
      </c>
      <c r="D155" s="277"/>
      <c r="E155" s="278" t="s">
        <v>34</v>
      </c>
      <c r="F155" s="279"/>
      <c r="G155" s="278" t="s">
        <v>35</v>
      </c>
      <c r="H155" s="279"/>
      <c r="I155" s="29" t="s">
        <v>756</v>
      </c>
      <c r="J155" s="24" t="s">
        <v>37</v>
      </c>
      <c r="L155" s="192"/>
    </row>
    <row r="156" spans="1:12" x14ac:dyDescent="0.2">
      <c r="A156" s="32"/>
      <c r="B156" s="32"/>
      <c r="C156" s="33" t="s">
        <v>38</v>
      </c>
      <c r="D156" s="33" t="s">
        <v>39</v>
      </c>
      <c r="E156" s="33" t="s">
        <v>40</v>
      </c>
      <c r="F156" s="33" t="s">
        <v>41</v>
      </c>
      <c r="G156" s="33" t="s">
        <v>42</v>
      </c>
      <c r="H156" s="39" t="s">
        <v>43</v>
      </c>
      <c r="I156" s="33"/>
      <c r="J156" s="41"/>
      <c r="L156" s="192"/>
    </row>
    <row r="157" spans="1:12" x14ac:dyDescent="0.2">
      <c r="A157" s="26">
        <v>165</v>
      </c>
      <c r="B157" s="26" t="s">
        <v>793</v>
      </c>
      <c r="C157" s="30" t="s">
        <v>46</v>
      </c>
      <c r="D157" s="35" t="s">
        <v>100</v>
      </c>
      <c r="E157" s="79" t="s">
        <v>688</v>
      </c>
      <c r="F157" s="37">
        <v>50</v>
      </c>
      <c r="G157" s="35">
        <v>32</v>
      </c>
      <c r="H157" s="38">
        <v>15</v>
      </c>
      <c r="I157" s="38" t="s">
        <v>871</v>
      </c>
      <c r="J157" s="34">
        <f>IFERROR(_xlfn.XLOOKUP(I157,Index!$A:$A,Index!$B:$B),"")</f>
        <v>891.34</v>
      </c>
      <c r="L157" s="192"/>
    </row>
    <row r="158" spans="1:12" x14ac:dyDescent="0.2">
      <c r="A158" s="26"/>
      <c r="B158" s="26"/>
      <c r="C158" s="30"/>
      <c r="D158" s="35" t="s">
        <v>49</v>
      </c>
      <c r="E158" s="79" t="s">
        <v>688</v>
      </c>
      <c r="F158" s="37">
        <v>50</v>
      </c>
      <c r="G158" s="35">
        <v>32</v>
      </c>
      <c r="H158" s="38">
        <v>15</v>
      </c>
      <c r="I158" s="38" t="s">
        <v>872</v>
      </c>
      <c r="J158" s="34">
        <f>IFERROR(_xlfn.XLOOKUP(I158,Index!$A:$A,Index!$B:$B),"")</f>
        <v>935.55</v>
      </c>
      <c r="L158" s="192"/>
    </row>
    <row r="159" spans="1:12" x14ac:dyDescent="0.2">
      <c r="A159" s="26"/>
      <c r="B159" s="26"/>
      <c r="C159" s="30"/>
      <c r="D159" s="35" t="s">
        <v>51</v>
      </c>
      <c r="E159" s="79" t="s">
        <v>688</v>
      </c>
      <c r="F159" s="37">
        <v>50</v>
      </c>
      <c r="G159" s="35">
        <v>32</v>
      </c>
      <c r="H159" s="38">
        <v>15</v>
      </c>
      <c r="I159" s="38" t="s">
        <v>873</v>
      </c>
      <c r="J159" s="34">
        <f>IFERROR(_xlfn.XLOOKUP(I159,Index!$A:$A,Index!$B:$B),"")</f>
        <v>935.55</v>
      </c>
      <c r="L159" s="192"/>
    </row>
    <row r="160" spans="1:12" x14ac:dyDescent="0.2">
      <c r="A160" s="26"/>
      <c r="B160" s="26"/>
      <c r="C160" s="30"/>
      <c r="D160" s="35" t="s">
        <v>100</v>
      </c>
      <c r="E160" s="79" t="s">
        <v>837</v>
      </c>
      <c r="F160" s="37">
        <v>65</v>
      </c>
      <c r="G160" s="35">
        <v>28</v>
      </c>
      <c r="H160" s="38">
        <v>13</v>
      </c>
      <c r="I160" s="38" t="s">
        <v>874</v>
      </c>
      <c r="J160" s="34">
        <f>IFERROR(_xlfn.XLOOKUP(I160,Index!$A:$A,Index!$B:$B),"")</f>
        <v>1072.78</v>
      </c>
      <c r="L160" s="192"/>
    </row>
    <row r="161" spans="1:12" x14ac:dyDescent="0.2">
      <c r="A161" s="26"/>
      <c r="B161" s="26"/>
      <c r="C161" s="30"/>
      <c r="D161" s="35" t="s">
        <v>49</v>
      </c>
      <c r="E161" s="79" t="s">
        <v>837</v>
      </c>
      <c r="F161" s="37">
        <v>65</v>
      </c>
      <c r="G161" s="35">
        <v>28</v>
      </c>
      <c r="H161" s="38">
        <v>13</v>
      </c>
      <c r="I161" s="38" t="s">
        <v>875</v>
      </c>
      <c r="J161" s="34">
        <f>IFERROR(_xlfn.XLOOKUP(I161,Index!$A:$A,Index!$B:$B),"")</f>
        <v>1126.18</v>
      </c>
      <c r="L161" s="192"/>
    </row>
    <row r="162" spans="1:12" x14ac:dyDescent="0.2">
      <c r="A162" s="26"/>
      <c r="B162" s="26"/>
      <c r="C162" s="30"/>
      <c r="D162" s="35" t="s">
        <v>51</v>
      </c>
      <c r="E162" s="79" t="s">
        <v>837</v>
      </c>
      <c r="F162" s="37">
        <v>65</v>
      </c>
      <c r="G162" s="35">
        <v>28</v>
      </c>
      <c r="H162" s="38">
        <v>13</v>
      </c>
      <c r="I162" s="38" t="s">
        <v>876</v>
      </c>
      <c r="J162" s="34">
        <f>IFERROR(_xlfn.XLOOKUP(I162,Index!$A:$A,Index!$B:$B),"")</f>
        <v>1126.18</v>
      </c>
      <c r="L162" s="192"/>
    </row>
    <row r="163" spans="1:12" x14ac:dyDescent="0.2">
      <c r="A163" s="26"/>
      <c r="B163" s="26"/>
      <c r="C163" s="30"/>
      <c r="D163" s="35" t="s">
        <v>100</v>
      </c>
      <c r="E163" s="79" t="s">
        <v>695</v>
      </c>
      <c r="F163" s="37">
        <v>80</v>
      </c>
      <c r="G163" s="35">
        <v>37</v>
      </c>
      <c r="H163" s="38">
        <v>17</v>
      </c>
      <c r="I163" s="38" t="s">
        <v>877</v>
      </c>
      <c r="J163" s="34">
        <f>IFERROR(_xlfn.XLOOKUP(I163,Index!$A:$A,Index!$B:$B),"")</f>
        <v>1124.6400000000001</v>
      </c>
      <c r="L163" s="192"/>
    </row>
    <row r="164" spans="1:12" x14ac:dyDescent="0.2">
      <c r="A164" s="26"/>
      <c r="B164" s="26"/>
      <c r="C164" s="30"/>
      <c r="D164" s="35" t="s">
        <v>49</v>
      </c>
      <c r="E164" s="79" t="s">
        <v>695</v>
      </c>
      <c r="F164" s="37">
        <v>80</v>
      </c>
      <c r="G164" s="35">
        <v>37</v>
      </c>
      <c r="H164" s="38">
        <v>17</v>
      </c>
      <c r="I164" s="38" t="s">
        <v>878</v>
      </c>
      <c r="J164" s="34">
        <f>IFERROR(_xlfn.XLOOKUP(I164,Index!$A:$A,Index!$B:$B),"")</f>
        <v>1180.31</v>
      </c>
      <c r="L164" s="192"/>
    </row>
    <row r="165" spans="1:12" x14ac:dyDescent="0.2">
      <c r="A165" s="26"/>
      <c r="B165" s="26"/>
      <c r="C165" s="30"/>
      <c r="D165" s="35" t="s">
        <v>51</v>
      </c>
      <c r="E165" s="79" t="s">
        <v>695</v>
      </c>
      <c r="F165" s="37">
        <v>80</v>
      </c>
      <c r="G165" s="35">
        <v>37</v>
      </c>
      <c r="H165" s="38">
        <v>17</v>
      </c>
      <c r="I165" s="38" t="s">
        <v>879</v>
      </c>
      <c r="J165" s="34">
        <f>IFERROR(_xlfn.XLOOKUP(I165,Index!$A:$A,Index!$B:$B),"")</f>
        <v>1180.31</v>
      </c>
      <c r="L165" s="192"/>
    </row>
    <row r="166" spans="1:12" x14ac:dyDescent="0.2">
      <c r="A166" s="26"/>
      <c r="B166" s="26"/>
      <c r="C166" s="30"/>
      <c r="D166" s="35" t="s">
        <v>100</v>
      </c>
      <c r="E166" s="79" t="s">
        <v>699</v>
      </c>
      <c r="F166" s="37">
        <v>100</v>
      </c>
      <c r="G166" s="35">
        <v>63</v>
      </c>
      <c r="H166" s="38">
        <v>29</v>
      </c>
      <c r="I166" s="38" t="s">
        <v>880</v>
      </c>
      <c r="J166" s="34">
        <f>IFERROR(_xlfn.XLOOKUP(I166,Index!$A:$A,Index!$B:$B),"")</f>
        <v>1473.09</v>
      </c>
      <c r="L166" s="192"/>
    </row>
    <row r="167" spans="1:12" x14ac:dyDescent="0.2">
      <c r="A167" s="26"/>
      <c r="B167" s="26"/>
      <c r="C167" s="30"/>
      <c r="D167" s="35" t="s">
        <v>49</v>
      </c>
      <c r="E167" s="79" t="s">
        <v>699</v>
      </c>
      <c r="F167" s="37">
        <v>100</v>
      </c>
      <c r="G167" s="35">
        <v>63</v>
      </c>
      <c r="H167" s="38">
        <v>29</v>
      </c>
      <c r="I167" s="38" t="s">
        <v>881</v>
      </c>
      <c r="J167" s="34">
        <f>IFERROR(_xlfn.XLOOKUP(I167,Index!$A:$A,Index!$B:$B),"")</f>
        <v>1546.26</v>
      </c>
      <c r="L167" s="192"/>
    </row>
    <row r="168" spans="1:12" x14ac:dyDescent="0.2">
      <c r="A168" s="26"/>
      <c r="B168" s="26"/>
      <c r="C168" s="30"/>
      <c r="D168" s="35" t="s">
        <v>51</v>
      </c>
      <c r="E168" s="79" t="s">
        <v>699</v>
      </c>
      <c r="F168" s="37">
        <v>100</v>
      </c>
      <c r="G168" s="35">
        <v>63</v>
      </c>
      <c r="H168" s="38">
        <v>29</v>
      </c>
      <c r="I168" s="38" t="s">
        <v>882</v>
      </c>
      <c r="J168" s="34">
        <f>IFERROR(_xlfn.XLOOKUP(I168,Index!$A:$A,Index!$B:$B),"")</f>
        <v>1546.26</v>
      </c>
      <c r="L168" s="192"/>
    </row>
    <row r="169" spans="1:12" x14ac:dyDescent="0.2">
      <c r="A169" s="26"/>
      <c r="B169" s="26"/>
      <c r="C169" s="30"/>
      <c r="D169" s="35" t="s">
        <v>149</v>
      </c>
      <c r="E169" s="79" t="s">
        <v>703</v>
      </c>
      <c r="F169" s="37">
        <v>125</v>
      </c>
      <c r="G169" s="35">
        <v>98</v>
      </c>
      <c r="H169" s="38">
        <v>44</v>
      </c>
      <c r="I169" s="38" t="s">
        <v>883</v>
      </c>
      <c r="J169" s="34">
        <f>IFERROR(_xlfn.XLOOKUP(I169,Index!$A:$A,Index!$B:$B),"")</f>
        <v>3057.52</v>
      </c>
      <c r="L169" s="192"/>
    </row>
    <row r="170" spans="1:12" x14ac:dyDescent="0.2">
      <c r="A170" s="26"/>
      <c r="B170" s="26"/>
      <c r="C170" s="30"/>
      <c r="D170" s="35" t="s">
        <v>49</v>
      </c>
      <c r="E170" s="79" t="s">
        <v>703</v>
      </c>
      <c r="F170" s="37">
        <v>125</v>
      </c>
      <c r="G170" s="35">
        <v>98</v>
      </c>
      <c r="H170" s="38">
        <v>44</v>
      </c>
      <c r="I170" s="38" t="s">
        <v>884</v>
      </c>
      <c r="J170" s="34">
        <f>IFERROR(_xlfn.XLOOKUP(I170,Index!$A:$A,Index!$B:$B),"")</f>
        <v>3209.97</v>
      </c>
      <c r="L170" s="192"/>
    </row>
    <row r="171" spans="1:12" x14ac:dyDescent="0.2">
      <c r="A171" s="26"/>
      <c r="B171" s="26"/>
      <c r="C171" s="30"/>
      <c r="D171" s="35" t="s">
        <v>51</v>
      </c>
      <c r="E171" s="79" t="s">
        <v>703</v>
      </c>
      <c r="F171" s="37">
        <v>125</v>
      </c>
      <c r="G171" s="35">
        <v>98</v>
      </c>
      <c r="H171" s="38">
        <v>44</v>
      </c>
      <c r="I171" s="38" t="s">
        <v>885</v>
      </c>
      <c r="J171" s="34">
        <f>IFERROR(_xlfn.XLOOKUP(I171,Index!$A:$A,Index!$B:$B),"")</f>
        <v>3209.97</v>
      </c>
      <c r="L171" s="192"/>
    </row>
    <row r="172" spans="1:12" x14ac:dyDescent="0.2">
      <c r="A172" s="26"/>
      <c r="B172" s="26"/>
      <c r="C172" s="30"/>
      <c r="D172" s="35" t="s">
        <v>149</v>
      </c>
      <c r="E172" s="79" t="s">
        <v>707</v>
      </c>
      <c r="F172" s="37">
        <v>150</v>
      </c>
      <c r="G172" s="35">
        <v>122</v>
      </c>
      <c r="H172" s="38">
        <v>55</v>
      </c>
      <c r="I172" s="38" t="s">
        <v>886</v>
      </c>
      <c r="J172" s="34">
        <f>IFERROR(_xlfn.XLOOKUP(I172,Index!$A:$A,Index!$B:$B),"")</f>
        <v>2502.42</v>
      </c>
      <c r="L172" s="192"/>
    </row>
    <row r="173" spans="1:12" x14ac:dyDescent="0.2">
      <c r="A173" s="26"/>
      <c r="B173" s="26"/>
      <c r="C173" s="30"/>
      <c r="D173" s="35" t="s">
        <v>49</v>
      </c>
      <c r="E173" s="79" t="s">
        <v>707</v>
      </c>
      <c r="F173" s="37">
        <v>150</v>
      </c>
      <c r="G173" s="35">
        <v>122</v>
      </c>
      <c r="H173" s="38">
        <v>55</v>
      </c>
      <c r="I173" s="38" t="s">
        <v>887</v>
      </c>
      <c r="J173" s="34">
        <f>IFERROR(_xlfn.XLOOKUP(I173,Index!$A:$A,Index!$B:$B),"")</f>
        <v>2627.45</v>
      </c>
      <c r="L173" s="192"/>
    </row>
    <row r="174" spans="1:12" x14ac:dyDescent="0.2">
      <c r="A174" s="26"/>
      <c r="B174" s="26"/>
      <c r="C174" s="30"/>
      <c r="D174" s="35" t="s">
        <v>51</v>
      </c>
      <c r="E174" s="79" t="s">
        <v>707</v>
      </c>
      <c r="F174" s="37">
        <v>150</v>
      </c>
      <c r="G174" s="35">
        <v>122</v>
      </c>
      <c r="H174" s="38">
        <v>55</v>
      </c>
      <c r="I174" s="38" t="s">
        <v>888</v>
      </c>
      <c r="J174" s="34">
        <f>IFERROR(_xlfn.XLOOKUP(I174,Index!$A:$A,Index!$B:$B),"")</f>
        <v>2627.45</v>
      </c>
      <c r="L174" s="192"/>
    </row>
    <row r="175" spans="1:12" x14ac:dyDescent="0.2">
      <c r="A175" s="26"/>
      <c r="B175" s="26"/>
      <c r="C175" s="30"/>
      <c r="D175" s="35" t="s">
        <v>149</v>
      </c>
      <c r="E175" s="79" t="s">
        <v>711</v>
      </c>
      <c r="F175" s="37">
        <v>200</v>
      </c>
      <c r="G175" s="35">
        <v>198</v>
      </c>
      <c r="H175" s="38">
        <v>90</v>
      </c>
      <c r="I175" s="38" t="s">
        <v>889</v>
      </c>
      <c r="J175" s="34">
        <f>IFERROR(_xlfn.XLOOKUP(I175,Index!$A:$A,Index!$B:$B),"")</f>
        <v>4062.43</v>
      </c>
      <c r="L175" s="192"/>
    </row>
    <row r="176" spans="1:12" x14ac:dyDescent="0.2">
      <c r="A176" s="26"/>
      <c r="B176" s="26"/>
      <c r="C176" s="30"/>
      <c r="D176" s="35" t="s">
        <v>49</v>
      </c>
      <c r="E176" s="79" t="s">
        <v>711</v>
      </c>
      <c r="F176" s="37">
        <v>200</v>
      </c>
      <c r="G176" s="35">
        <v>198</v>
      </c>
      <c r="H176" s="38">
        <v>90</v>
      </c>
      <c r="I176" s="38" t="s">
        <v>890</v>
      </c>
      <c r="J176" s="34">
        <f>IFERROR(_xlfn.XLOOKUP(I176,Index!$A:$A,Index!$B:$B),"")</f>
        <v>4265.25</v>
      </c>
      <c r="L176" s="192"/>
    </row>
    <row r="177" spans="1:12" x14ac:dyDescent="0.2">
      <c r="A177" s="26"/>
      <c r="B177" s="26"/>
      <c r="C177" s="30"/>
      <c r="D177" s="35" t="s">
        <v>51</v>
      </c>
      <c r="E177" s="79" t="s">
        <v>711</v>
      </c>
      <c r="F177" s="37">
        <v>200</v>
      </c>
      <c r="G177" s="35">
        <v>198</v>
      </c>
      <c r="H177" s="38">
        <v>90</v>
      </c>
      <c r="I177" s="38" t="s">
        <v>3076</v>
      </c>
      <c r="J177" s="34">
        <f>J176</f>
        <v>4265.25</v>
      </c>
      <c r="L177" s="192"/>
    </row>
    <row r="178" spans="1:12" x14ac:dyDescent="0.2">
      <c r="A178" s="26"/>
      <c r="B178" s="26"/>
      <c r="C178" s="30"/>
      <c r="D178" s="35" t="s">
        <v>149</v>
      </c>
      <c r="E178" s="79" t="s">
        <v>714</v>
      </c>
      <c r="F178" s="37">
        <v>250</v>
      </c>
      <c r="G178" s="35">
        <v>350</v>
      </c>
      <c r="H178" s="38">
        <v>159</v>
      </c>
      <c r="I178" s="38" t="s">
        <v>891</v>
      </c>
      <c r="J178" s="34">
        <f>IFERROR(_xlfn.XLOOKUP(I178,Index!$A:$A,Index!$B:$B),"")</f>
        <v>7787.84</v>
      </c>
      <c r="L178" s="192"/>
    </row>
    <row r="179" spans="1:12" x14ac:dyDescent="0.2">
      <c r="A179" s="26"/>
      <c r="B179" s="26"/>
      <c r="C179" s="30"/>
      <c r="D179" s="35" t="s">
        <v>49</v>
      </c>
      <c r="E179" s="79" t="s">
        <v>714</v>
      </c>
      <c r="F179" s="37">
        <v>250</v>
      </c>
      <c r="G179" s="35">
        <v>350</v>
      </c>
      <c r="H179" s="38">
        <v>159</v>
      </c>
      <c r="I179" s="38" t="s">
        <v>3076</v>
      </c>
      <c r="J179" s="46">
        <f>J178+234</f>
        <v>8021.84</v>
      </c>
      <c r="L179" s="192"/>
    </row>
    <row r="180" spans="1:12" x14ac:dyDescent="0.2">
      <c r="A180" s="26"/>
      <c r="B180" s="26"/>
      <c r="C180" s="30"/>
      <c r="D180" s="35" t="s">
        <v>51</v>
      </c>
      <c r="E180" s="79" t="s">
        <v>714</v>
      </c>
      <c r="F180" s="37">
        <v>250</v>
      </c>
      <c r="G180" s="35">
        <v>350</v>
      </c>
      <c r="H180" s="38">
        <v>159</v>
      </c>
      <c r="I180" s="38" t="s">
        <v>3076</v>
      </c>
      <c r="J180" s="34">
        <f>J179</f>
        <v>8021.84</v>
      </c>
      <c r="L180" s="192"/>
    </row>
    <row r="181" spans="1:12" x14ac:dyDescent="0.2">
      <c r="A181" s="26"/>
      <c r="B181" s="26"/>
      <c r="C181" s="30"/>
      <c r="D181" s="35" t="s">
        <v>149</v>
      </c>
      <c r="E181" s="79" t="s">
        <v>716</v>
      </c>
      <c r="F181" s="37">
        <v>300</v>
      </c>
      <c r="G181" s="35">
        <v>716</v>
      </c>
      <c r="H181" s="38">
        <v>325</v>
      </c>
      <c r="I181" s="38" t="s">
        <v>892</v>
      </c>
      <c r="J181" s="34">
        <f>IFERROR(_xlfn.XLOOKUP(I181,Index!$A:$A,Index!$B:$B),"")</f>
        <v>12591.37</v>
      </c>
      <c r="L181" s="192"/>
    </row>
    <row r="182" spans="1:12" x14ac:dyDescent="0.2">
      <c r="A182" s="26"/>
      <c r="B182" s="26"/>
      <c r="C182" s="30"/>
      <c r="D182" s="35" t="s">
        <v>49</v>
      </c>
      <c r="E182" s="79" t="s">
        <v>716</v>
      </c>
      <c r="F182" s="37">
        <v>300</v>
      </c>
      <c r="G182" s="35">
        <v>716</v>
      </c>
      <c r="H182" s="38">
        <v>325</v>
      </c>
      <c r="I182" s="38" t="s">
        <v>3076</v>
      </c>
      <c r="J182" s="34">
        <f>J183</f>
        <v>13221.16</v>
      </c>
      <c r="L182" s="192"/>
    </row>
    <row r="183" spans="1:12" x14ac:dyDescent="0.2">
      <c r="A183" s="26"/>
      <c r="B183" s="26"/>
      <c r="C183" s="30"/>
      <c r="D183" s="35" t="s">
        <v>51</v>
      </c>
      <c r="E183" s="79" t="s">
        <v>716</v>
      </c>
      <c r="F183" s="37">
        <v>300</v>
      </c>
      <c r="G183" s="35">
        <v>716</v>
      </c>
      <c r="H183" s="38">
        <v>325</v>
      </c>
      <c r="I183" s="38" t="s">
        <v>893</v>
      </c>
      <c r="J183" s="34">
        <f>IFERROR(_xlfn.XLOOKUP(I183,Index!$A:$A,Index!$B:$B),"")</f>
        <v>13221.16</v>
      </c>
      <c r="L183" s="192"/>
    </row>
    <row r="184" spans="1:12" x14ac:dyDescent="0.2">
      <c r="A184" s="26"/>
      <c r="B184" s="26"/>
      <c r="C184" s="30"/>
      <c r="D184" s="35" t="s">
        <v>149</v>
      </c>
      <c r="E184" s="79" t="s">
        <v>718</v>
      </c>
      <c r="F184" s="37">
        <v>350</v>
      </c>
      <c r="G184" s="35">
        <v>1010</v>
      </c>
      <c r="H184" s="38">
        <v>458</v>
      </c>
      <c r="I184" s="38" t="s">
        <v>894</v>
      </c>
      <c r="J184" s="34">
        <f>IFERROR(_xlfn.XLOOKUP(I184,Index!$A:$A,Index!$B:$B),"")</f>
        <v>16377.8</v>
      </c>
      <c r="L184" s="192"/>
    </row>
    <row r="185" spans="1:12" x14ac:dyDescent="0.2">
      <c r="A185" s="26"/>
      <c r="B185" s="26"/>
      <c r="C185" s="30"/>
      <c r="D185" s="35" t="s">
        <v>49</v>
      </c>
      <c r="E185" s="79" t="s">
        <v>718</v>
      </c>
      <c r="F185" s="37">
        <v>350</v>
      </c>
      <c r="G185" s="35">
        <v>1010</v>
      </c>
      <c r="H185" s="38">
        <v>458</v>
      </c>
      <c r="I185" s="38" t="s">
        <v>3076</v>
      </c>
      <c r="J185" s="46">
        <f>J184+492</f>
        <v>16869.8</v>
      </c>
      <c r="L185" s="192"/>
    </row>
    <row r="186" spans="1:12" x14ac:dyDescent="0.2">
      <c r="A186" s="27"/>
      <c r="B186" s="27"/>
      <c r="C186" s="31"/>
      <c r="D186" s="35" t="s">
        <v>51</v>
      </c>
      <c r="E186" s="79" t="s">
        <v>718</v>
      </c>
      <c r="F186" s="37">
        <v>350</v>
      </c>
      <c r="G186" s="35">
        <v>1010</v>
      </c>
      <c r="H186" s="38">
        <v>458</v>
      </c>
      <c r="I186" s="38" t="s">
        <v>3076</v>
      </c>
      <c r="J186" s="46">
        <f>J185</f>
        <v>16869.8</v>
      </c>
      <c r="L186" s="192"/>
    </row>
    <row r="187" spans="1:12" x14ac:dyDescent="0.2">
      <c r="B187" s="12"/>
      <c r="C187" s="3"/>
      <c r="D187" s="4"/>
      <c r="E187" s="4"/>
      <c r="F187" s="19"/>
      <c r="G187" s="4"/>
      <c r="H187" s="19"/>
      <c r="I187" s="19"/>
      <c r="J187" s="81"/>
      <c r="L187" s="192"/>
    </row>
    <row r="188" spans="1:12" x14ac:dyDescent="0.2">
      <c r="B188" s="12"/>
      <c r="C188" s="3"/>
      <c r="D188" s="4"/>
      <c r="E188" s="4"/>
      <c r="F188" s="19"/>
      <c r="G188" s="4"/>
      <c r="H188" s="19"/>
      <c r="I188" s="19"/>
      <c r="J188" s="81"/>
      <c r="L188" s="192"/>
    </row>
    <row r="189" spans="1:12" x14ac:dyDescent="0.2">
      <c r="B189" s="12"/>
      <c r="C189" s="3"/>
      <c r="D189" s="4"/>
      <c r="E189" s="4"/>
      <c r="F189" s="19"/>
      <c r="G189" s="4"/>
      <c r="H189" s="19"/>
      <c r="I189" s="19"/>
      <c r="J189" s="81"/>
      <c r="L189" s="192"/>
    </row>
    <row r="190" spans="1:12" ht="15.75" x14ac:dyDescent="0.2">
      <c r="A190" s="68" t="s">
        <v>895</v>
      </c>
      <c r="B190" s="68" t="s">
        <v>231</v>
      </c>
      <c r="C190" s="69"/>
      <c r="D190" s="70"/>
      <c r="E190" s="71"/>
      <c r="F190" s="102"/>
      <c r="G190" s="103"/>
      <c r="H190" s="74"/>
      <c r="I190" s="74"/>
      <c r="J190" s="75"/>
      <c r="L190" s="192"/>
    </row>
    <row r="191" spans="1:12" ht="15.75" x14ac:dyDescent="0.2">
      <c r="A191" s="48" t="s">
        <v>896</v>
      </c>
      <c r="B191" s="11"/>
      <c r="C191" s="4"/>
      <c r="D191" s="4"/>
      <c r="E191" s="5"/>
      <c r="F191" s="98"/>
      <c r="G191" s="4"/>
      <c r="H191" s="19"/>
      <c r="I191" s="19"/>
      <c r="J191" s="20"/>
      <c r="L191" s="192"/>
    </row>
    <row r="192" spans="1:12" ht="24" x14ac:dyDescent="0.2">
      <c r="A192" s="25" t="s">
        <v>31</v>
      </c>
      <c r="B192" s="28" t="s">
        <v>32</v>
      </c>
      <c r="C192" s="276" t="s">
        <v>33</v>
      </c>
      <c r="D192" s="276"/>
      <c r="E192" s="278" t="s">
        <v>34</v>
      </c>
      <c r="F192" s="278"/>
      <c r="G192" s="278" t="s">
        <v>35</v>
      </c>
      <c r="H192" s="278"/>
      <c r="I192" s="42" t="s">
        <v>36</v>
      </c>
      <c r="J192" s="43" t="s">
        <v>37</v>
      </c>
      <c r="L192" s="192"/>
    </row>
    <row r="193" spans="1:12" x14ac:dyDescent="0.2">
      <c r="A193" s="32"/>
      <c r="B193" s="32"/>
      <c r="C193" s="33" t="s">
        <v>38</v>
      </c>
      <c r="D193" s="33" t="s">
        <v>39</v>
      </c>
      <c r="E193" s="33" t="s">
        <v>40</v>
      </c>
      <c r="F193" s="33" t="s">
        <v>41</v>
      </c>
      <c r="G193" s="33" t="s">
        <v>42</v>
      </c>
      <c r="H193" s="33" t="s">
        <v>43</v>
      </c>
      <c r="I193" s="33"/>
      <c r="J193" s="44"/>
      <c r="L193" s="192"/>
    </row>
    <row r="194" spans="1:12" x14ac:dyDescent="0.2">
      <c r="A194" s="26" t="s">
        <v>897</v>
      </c>
      <c r="B194" s="26" t="s">
        <v>793</v>
      </c>
      <c r="C194" s="30" t="s">
        <v>46</v>
      </c>
      <c r="D194" s="35" t="s">
        <v>100</v>
      </c>
      <c r="E194" s="67">
        <v>2</v>
      </c>
      <c r="F194" s="38">
        <v>50</v>
      </c>
      <c r="G194" s="38">
        <v>32</v>
      </c>
      <c r="H194" s="38">
        <v>15</v>
      </c>
      <c r="I194" s="38" t="s">
        <v>898</v>
      </c>
      <c r="J194" s="34">
        <f>IFERROR(_xlfn.XLOOKUP(I194,Index!$A:$A,Index!$B:$B),"")</f>
        <v>850.06</v>
      </c>
      <c r="L194" s="192"/>
    </row>
    <row r="195" spans="1:12" x14ac:dyDescent="0.2">
      <c r="A195" s="26"/>
      <c r="B195" s="26"/>
      <c r="C195" s="30"/>
      <c r="D195" s="35" t="s">
        <v>100</v>
      </c>
      <c r="E195" s="63">
        <v>2.5</v>
      </c>
      <c r="F195" s="104">
        <v>65</v>
      </c>
      <c r="G195" s="35">
        <v>28</v>
      </c>
      <c r="H195" s="40">
        <v>13</v>
      </c>
      <c r="I195" s="38" t="s">
        <v>899</v>
      </c>
      <c r="J195" s="34">
        <f>IFERROR(_xlfn.XLOOKUP(I195,Index!$A:$A,Index!$B:$B),"")</f>
        <v>1023.19</v>
      </c>
      <c r="L195" s="192"/>
    </row>
    <row r="196" spans="1:12" x14ac:dyDescent="0.2">
      <c r="A196" s="26"/>
      <c r="B196" s="26"/>
      <c r="C196" s="30"/>
      <c r="D196" s="35" t="s">
        <v>100</v>
      </c>
      <c r="E196" s="63">
        <v>3</v>
      </c>
      <c r="F196" s="104">
        <v>80</v>
      </c>
      <c r="G196" s="35">
        <v>37</v>
      </c>
      <c r="H196" s="40">
        <v>17</v>
      </c>
      <c r="I196" s="38" t="s">
        <v>900</v>
      </c>
      <c r="J196" s="34">
        <f>IFERROR(_xlfn.XLOOKUP(I196,Index!$A:$A,Index!$B:$B),"")</f>
        <v>1073.31</v>
      </c>
      <c r="L196" s="192"/>
    </row>
    <row r="197" spans="1:12" x14ac:dyDescent="0.2">
      <c r="A197" s="26"/>
      <c r="B197" s="26"/>
      <c r="C197" s="30"/>
      <c r="D197" s="35" t="s">
        <v>100</v>
      </c>
      <c r="E197" s="63">
        <v>4</v>
      </c>
      <c r="F197" s="104">
        <v>100</v>
      </c>
      <c r="G197" s="35">
        <v>63</v>
      </c>
      <c r="H197" s="40">
        <v>29</v>
      </c>
      <c r="I197" s="38" t="s">
        <v>901</v>
      </c>
      <c r="J197" s="34">
        <f>IFERROR(_xlfn.XLOOKUP(I197,Index!$A:$A,Index!$B:$B),"")</f>
        <v>1404.73</v>
      </c>
      <c r="L197" s="192"/>
    </row>
    <row r="198" spans="1:12" x14ac:dyDescent="0.2">
      <c r="A198" s="26"/>
      <c r="B198" s="26"/>
      <c r="C198" s="30"/>
      <c r="D198" s="35" t="s">
        <v>149</v>
      </c>
      <c r="E198" s="63">
        <v>5</v>
      </c>
      <c r="F198" s="104">
        <v>125</v>
      </c>
      <c r="G198" s="35">
        <v>98</v>
      </c>
      <c r="H198" s="40">
        <v>44</v>
      </c>
      <c r="I198" s="38" t="s">
        <v>902</v>
      </c>
      <c r="J198" s="34">
        <f>IFERROR(_xlfn.XLOOKUP(I198,Index!$A:$A,Index!$B:$B),"")</f>
        <v>2917.58</v>
      </c>
      <c r="L198" s="192"/>
    </row>
    <row r="199" spans="1:12" x14ac:dyDescent="0.2">
      <c r="A199" s="26"/>
      <c r="B199" s="26"/>
      <c r="C199" s="30"/>
      <c r="D199" s="35" t="s">
        <v>149</v>
      </c>
      <c r="E199" s="63">
        <v>6</v>
      </c>
      <c r="F199" s="104">
        <v>150</v>
      </c>
      <c r="G199" s="35">
        <v>122</v>
      </c>
      <c r="H199" s="40">
        <v>55</v>
      </c>
      <c r="I199" s="38" t="s">
        <v>903</v>
      </c>
      <c r="J199" s="34">
        <f>IFERROR(_xlfn.XLOOKUP(I199,Index!$A:$A,Index!$B:$B),"")</f>
        <v>2386.38</v>
      </c>
      <c r="K199" s="221"/>
      <c r="L199" s="192"/>
    </row>
    <row r="200" spans="1:12" x14ac:dyDescent="0.2">
      <c r="A200" s="26"/>
      <c r="B200" s="26"/>
      <c r="C200" s="30"/>
      <c r="D200" s="35" t="s">
        <v>149</v>
      </c>
      <c r="E200" s="63">
        <v>8</v>
      </c>
      <c r="F200" s="104">
        <v>200</v>
      </c>
      <c r="G200" s="35">
        <v>198</v>
      </c>
      <c r="H200" s="40">
        <v>90</v>
      </c>
      <c r="I200" s="38" t="s">
        <v>904</v>
      </c>
      <c r="J200" s="34">
        <f>IFERROR(_xlfn.XLOOKUP(I200,Index!$A:$A,Index!$B:$B),"")</f>
        <v>3876.51</v>
      </c>
      <c r="L200" s="192"/>
    </row>
    <row r="201" spans="1:12" x14ac:dyDescent="0.2">
      <c r="A201" s="26"/>
      <c r="B201" s="26"/>
      <c r="C201" s="30"/>
      <c r="D201" s="35" t="s">
        <v>149</v>
      </c>
      <c r="E201" s="63">
        <v>10</v>
      </c>
      <c r="F201" s="104">
        <v>250</v>
      </c>
      <c r="G201" s="35">
        <v>350</v>
      </c>
      <c r="H201" s="40">
        <v>159</v>
      </c>
      <c r="I201" s="38" t="s">
        <v>905</v>
      </c>
      <c r="J201" s="34">
        <f>IFERROR(_xlfn.XLOOKUP(I201,Index!$A:$A,Index!$B:$B),"")</f>
        <v>7431.83</v>
      </c>
      <c r="L201" s="192"/>
    </row>
    <row r="202" spans="1:12" x14ac:dyDescent="0.2">
      <c r="A202" s="27"/>
      <c r="B202" s="27"/>
      <c r="C202" s="31"/>
      <c r="D202" s="35" t="s">
        <v>149</v>
      </c>
      <c r="E202" s="63">
        <v>12</v>
      </c>
      <c r="F202" s="104">
        <v>300</v>
      </c>
      <c r="G202" s="35">
        <v>716</v>
      </c>
      <c r="H202" s="40">
        <v>325</v>
      </c>
      <c r="I202" s="38" t="s">
        <v>906</v>
      </c>
      <c r="J202" s="34">
        <f>IFERROR(_xlfn.XLOOKUP(I202,Index!$A:$A,Index!$B:$B),"")</f>
        <v>12016.6</v>
      </c>
      <c r="L202" s="192"/>
    </row>
    <row r="203" spans="1:12" x14ac:dyDescent="0.2">
      <c r="B203" s="12"/>
      <c r="C203" s="3"/>
      <c r="D203" s="4"/>
      <c r="E203" s="4"/>
      <c r="F203" s="19"/>
      <c r="G203" s="4"/>
      <c r="H203" s="19"/>
      <c r="I203" s="19"/>
      <c r="J203" s="81"/>
      <c r="L203" s="192"/>
    </row>
    <row r="204" spans="1:12" x14ac:dyDescent="0.2">
      <c r="B204" s="12"/>
      <c r="C204" s="3"/>
      <c r="D204" s="4"/>
      <c r="E204" s="4"/>
      <c r="F204" s="19"/>
      <c r="G204" s="4"/>
      <c r="H204" s="19"/>
      <c r="I204" s="19"/>
      <c r="J204" s="81"/>
      <c r="L204" s="192"/>
    </row>
    <row r="205" spans="1:12" x14ac:dyDescent="0.2">
      <c r="A205" s="12"/>
      <c r="B205" s="12"/>
      <c r="C205" s="4"/>
      <c r="D205" s="4"/>
      <c r="E205" s="70"/>
      <c r="F205" s="80"/>
      <c r="G205" s="4"/>
      <c r="H205" s="19"/>
      <c r="I205" s="19"/>
      <c r="J205" s="81"/>
      <c r="L205" s="192"/>
    </row>
    <row r="206" spans="1:12" ht="15.75" x14ac:dyDescent="0.2">
      <c r="A206" s="68" t="s">
        <v>907</v>
      </c>
      <c r="B206" s="68" t="s">
        <v>29</v>
      </c>
      <c r="C206" s="4"/>
      <c r="D206" s="4"/>
      <c r="E206" s="70"/>
      <c r="F206" s="80"/>
      <c r="G206" s="4"/>
      <c r="H206" s="19"/>
      <c r="I206" s="19"/>
      <c r="J206" s="81"/>
      <c r="L206" s="192"/>
    </row>
    <row r="207" spans="1:12" ht="15.75" x14ac:dyDescent="0.2">
      <c r="A207" s="48" t="s">
        <v>908</v>
      </c>
      <c r="B207" s="11"/>
      <c r="C207" s="4"/>
      <c r="D207" s="4"/>
      <c r="E207" s="5"/>
      <c r="F207" s="9"/>
      <c r="G207" s="4"/>
      <c r="H207" s="19"/>
      <c r="I207" s="19"/>
      <c r="J207" s="20"/>
      <c r="L207" s="192"/>
    </row>
    <row r="208" spans="1:12" ht="24" x14ac:dyDescent="0.2">
      <c r="A208" s="25" t="s">
        <v>31</v>
      </c>
      <c r="B208" s="28" t="s">
        <v>32</v>
      </c>
      <c r="C208" s="276" t="s">
        <v>33</v>
      </c>
      <c r="D208" s="277"/>
      <c r="E208" s="278" t="s">
        <v>34</v>
      </c>
      <c r="F208" s="279"/>
      <c r="G208" s="278" t="s">
        <v>35</v>
      </c>
      <c r="H208" s="279"/>
      <c r="I208" s="29" t="s">
        <v>756</v>
      </c>
      <c r="J208" s="24" t="s">
        <v>37</v>
      </c>
      <c r="L208" s="192"/>
    </row>
    <row r="209" spans="1:12" x14ac:dyDescent="0.2">
      <c r="A209" s="32"/>
      <c r="B209" s="32"/>
      <c r="C209" s="33" t="s">
        <v>38</v>
      </c>
      <c r="D209" s="33" t="s">
        <v>39</v>
      </c>
      <c r="E209" s="33" t="s">
        <v>40</v>
      </c>
      <c r="F209" s="33" t="s">
        <v>41</v>
      </c>
      <c r="G209" s="33" t="s">
        <v>42</v>
      </c>
      <c r="H209" s="39" t="s">
        <v>43</v>
      </c>
      <c r="I209" s="33"/>
      <c r="J209" s="41"/>
      <c r="L209" s="192"/>
    </row>
    <row r="210" spans="1:12" x14ac:dyDescent="0.2">
      <c r="A210" s="26" t="s">
        <v>909</v>
      </c>
      <c r="B210" s="26" t="s">
        <v>910</v>
      </c>
      <c r="C210" s="30" t="s">
        <v>46</v>
      </c>
      <c r="D210" s="35" t="s">
        <v>100</v>
      </c>
      <c r="E210" s="79" t="s">
        <v>688</v>
      </c>
      <c r="F210" s="37">
        <v>50</v>
      </c>
      <c r="G210" s="35">
        <v>40</v>
      </c>
      <c r="H210" s="40">
        <v>18</v>
      </c>
      <c r="I210" s="38" t="s">
        <v>911</v>
      </c>
      <c r="J210" s="34">
        <f>IFERROR(_xlfn.XLOOKUP(I210,Index!$A:$A,Index!$B:$B),"")</f>
        <v>1929.06</v>
      </c>
      <c r="L210" s="192"/>
    </row>
    <row r="211" spans="1:12" x14ac:dyDescent="0.2">
      <c r="A211" s="26"/>
      <c r="B211" s="26"/>
      <c r="C211" s="30"/>
      <c r="D211" s="35" t="s">
        <v>100</v>
      </c>
      <c r="E211" s="79" t="s">
        <v>837</v>
      </c>
      <c r="F211" s="37">
        <v>65</v>
      </c>
      <c r="G211" s="35">
        <v>30</v>
      </c>
      <c r="H211" s="40">
        <v>14</v>
      </c>
      <c r="I211" s="38" t="s">
        <v>912</v>
      </c>
      <c r="J211" s="34">
        <f>IFERROR(_xlfn.XLOOKUP(I211,Index!$A:$A,Index!$B:$B),"")</f>
        <v>2035.78</v>
      </c>
      <c r="L211" s="192"/>
    </row>
    <row r="212" spans="1:12" x14ac:dyDescent="0.2">
      <c r="A212" s="26"/>
      <c r="B212" s="26"/>
      <c r="C212" s="30"/>
      <c r="D212" s="35" t="s">
        <v>100</v>
      </c>
      <c r="E212" s="79" t="s">
        <v>695</v>
      </c>
      <c r="F212" s="37">
        <v>80</v>
      </c>
      <c r="G212" s="35">
        <v>52</v>
      </c>
      <c r="H212" s="40">
        <v>24</v>
      </c>
      <c r="I212" s="38" t="s">
        <v>913</v>
      </c>
      <c r="J212" s="34">
        <f>IFERROR(_xlfn.XLOOKUP(I212,Index!$A:$A,Index!$B:$B),"")</f>
        <v>2285.89</v>
      </c>
      <c r="L212" s="192"/>
    </row>
    <row r="213" spans="1:12" x14ac:dyDescent="0.2">
      <c r="A213" s="26"/>
      <c r="B213" s="26"/>
      <c r="C213" s="30"/>
      <c r="D213" s="35" t="s">
        <v>100</v>
      </c>
      <c r="E213" s="79" t="s">
        <v>699</v>
      </c>
      <c r="F213" s="37">
        <v>100</v>
      </c>
      <c r="G213" s="35">
        <v>90</v>
      </c>
      <c r="H213" s="40">
        <v>41</v>
      </c>
      <c r="I213" s="38" t="s">
        <v>914</v>
      </c>
      <c r="J213" s="34">
        <f>IFERROR(_xlfn.XLOOKUP(I213,Index!$A:$A,Index!$B:$B),"")</f>
        <v>3136.8</v>
      </c>
      <c r="L213" s="192"/>
    </row>
    <row r="214" spans="1:12" x14ac:dyDescent="0.2">
      <c r="A214" s="26"/>
      <c r="B214" s="26"/>
      <c r="C214" s="30"/>
      <c r="D214" s="35" t="s">
        <v>149</v>
      </c>
      <c r="E214" s="79" t="s">
        <v>707</v>
      </c>
      <c r="F214" s="37">
        <v>150</v>
      </c>
      <c r="G214" s="35">
        <v>224</v>
      </c>
      <c r="H214" s="40">
        <v>102</v>
      </c>
      <c r="I214" s="38" t="s">
        <v>915</v>
      </c>
      <c r="J214" s="34">
        <f>IFERROR(_xlfn.XLOOKUP(I214,Index!$A:$A,Index!$B:$B),"")</f>
        <v>5030.75</v>
      </c>
      <c r="L214" s="192"/>
    </row>
    <row r="215" spans="1:12" x14ac:dyDescent="0.2">
      <c r="A215" s="27"/>
      <c r="B215" s="27"/>
      <c r="C215" s="31"/>
      <c r="D215" s="35" t="s">
        <v>149</v>
      </c>
      <c r="E215" s="79" t="s">
        <v>711</v>
      </c>
      <c r="F215" s="37">
        <v>200</v>
      </c>
      <c r="G215" s="35">
        <v>240</v>
      </c>
      <c r="H215" s="40">
        <v>109</v>
      </c>
      <c r="I215" s="38" t="s">
        <v>916</v>
      </c>
      <c r="J215" s="34">
        <f>IFERROR(_xlfn.XLOOKUP(I215,Index!$A:$A,Index!$B:$B),"")</f>
        <v>7734.45</v>
      </c>
      <c r="L215" s="192"/>
    </row>
    <row r="216" spans="1:12" x14ac:dyDescent="0.2">
      <c r="L216" s="192"/>
    </row>
    <row r="217" spans="1:12" x14ac:dyDescent="0.2">
      <c r="L217" s="192"/>
    </row>
  </sheetData>
  <mergeCells count="24">
    <mergeCell ref="G104:H104"/>
    <mergeCell ref="E104:F104"/>
    <mergeCell ref="C104:D104"/>
    <mergeCell ref="C35:D35"/>
    <mergeCell ref="E35:F35"/>
    <mergeCell ref="G35:H35"/>
    <mergeCell ref="C87:D87"/>
    <mergeCell ref="E87:F87"/>
    <mergeCell ref="G87:H87"/>
    <mergeCell ref="G49:H49"/>
    <mergeCell ref="E49:F49"/>
    <mergeCell ref="C49:D49"/>
    <mergeCell ref="C140:D140"/>
    <mergeCell ref="E140:F140"/>
    <mergeCell ref="G140:H140"/>
    <mergeCell ref="C192:D192"/>
    <mergeCell ref="E192:F192"/>
    <mergeCell ref="G192:H192"/>
    <mergeCell ref="G208:H208"/>
    <mergeCell ref="E208:F208"/>
    <mergeCell ref="C208:D208"/>
    <mergeCell ref="G155:H155"/>
    <mergeCell ref="E155:F155"/>
    <mergeCell ref="C155:D155"/>
  </mergeCells>
  <conditionalFormatting sqref="F2:F29 F205:F207 F209:F215">
    <cfRule type="expression" dxfId="369" priority="96">
      <formula>F2="Not a valid item #"</formula>
    </cfRule>
    <cfRule type="expression" dxfId="368" priority="97">
      <formula>F2="Not in NPSLS"</formula>
    </cfRule>
    <cfRule type="expression" dxfId="367" priority="98">
      <formula>F2="Obsolete"</formula>
    </cfRule>
    <cfRule type="expression" dxfId="366" priority="99">
      <formula>F2=""</formula>
    </cfRule>
    <cfRule type="expression" dxfId="365" priority="100">
      <formula>F2="List Price"</formula>
    </cfRule>
  </conditionalFormatting>
  <conditionalFormatting sqref="F33:F34 F36 F38:F44">
    <cfRule type="expression" dxfId="364" priority="66">
      <formula>F33="Not a valid item #"</formula>
    </cfRule>
    <cfRule type="expression" dxfId="363" priority="67">
      <formula>F33="Not in NPSLS"</formula>
    </cfRule>
    <cfRule type="expression" dxfId="362" priority="68">
      <formula>F33="Obsolete"</formula>
    </cfRule>
    <cfRule type="expression" dxfId="361" priority="69">
      <formula>F33=""</formula>
    </cfRule>
    <cfRule type="expression" dxfId="360" priority="70">
      <formula>F33="List Price"</formula>
    </cfRule>
  </conditionalFormatting>
  <conditionalFormatting sqref="F47:F48 F50:F81 F102:F103 F105:F139">
    <cfRule type="expression" dxfId="359" priority="71">
      <formula>F47="Not a valid item #"</formula>
    </cfRule>
    <cfRule type="expression" dxfId="358" priority="72">
      <formula>F47="Not in NPSLS"</formula>
    </cfRule>
    <cfRule type="expression" dxfId="357" priority="73">
      <formula>F47="Obsolete"</formula>
    </cfRule>
    <cfRule type="expression" dxfId="356" priority="74">
      <formula>F47=""</formula>
    </cfRule>
    <cfRule type="expression" dxfId="355" priority="75">
      <formula>F47="List Price"</formula>
    </cfRule>
  </conditionalFormatting>
  <conditionalFormatting sqref="F85:F86 F88 F90:F99">
    <cfRule type="expression" dxfId="354" priority="61">
      <formula>F85="Not a valid item #"</formula>
    </cfRule>
    <cfRule type="expression" dxfId="353" priority="62">
      <formula>F85="Not in NPSLS"</formula>
    </cfRule>
    <cfRule type="expression" dxfId="352" priority="63">
      <formula>F85="Obsolete"</formula>
    </cfRule>
    <cfRule type="expression" dxfId="351" priority="64">
      <formula>F85=""</formula>
    </cfRule>
    <cfRule type="expression" dxfId="350" priority="65">
      <formula>F85="List Price"</formula>
    </cfRule>
  </conditionalFormatting>
  <conditionalFormatting sqref="F141">
    <cfRule type="expression" dxfId="349" priority="41">
      <formula>F141="Not a valid item #"</formula>
    </cfRule>
    <cfRule type="expression" dxfId="348" priority="42">
      <formula>F141="Not in NPSLS"</formula>
    </cfRule>
    <cfRule type="expression" dxfId="347" priority="43">
      <formula>F141="Obsolete"</formula>
    </cfRule>
    <cfRule type="expression" dxfId="346" priority="44">
      <formula>F141=""</formula>
    </cfRule>
    <cfRule type="expression" dxfId="345" priority="45">
      <formula>F141="List Price"</formula>
    </cfRule>
  </conditionalFormatting>
  <conditionalFormatting sqref="F143:F151">
    <cfRule type="expression" dxfId="344" priority="6">
      <formula>F143="Not a valid item #"</formula>
    </cfRule>
    <cfRule type="expression" dxfId="343" priority="7">
      <formula>F143="Not in NPSLS"</formula>
    </cfRule>
    <cfRule type="expression" dxfId="342" priority="8">
      <formula>F143="Obsolete"</formula>
    </cfRule>
    <cfRule type="expression" dxfId="341" priority="9">
      <formula>F143=""</formula>
    </cfRule>
    <cfRule type="expression" dxfId="340" priority="10">
      <formula>F143="List Price"</formula>
    </cfRule>
  </conditionalFormatting>
  <conditionalFormatting sqref="F153:F154 F156:F186">
    <cfRule type="expression" dxfId="339" priority="31">
      <formula>F153="Not a valid item #"</formula>
    </cfRule>
    <cfRule type="expression" dxfId="338" priority="32">
      <formula>F153="Not in NPSLS"</formula>
    </cfRule>
    <cfRule type="expression" dxfId="337" priority="33">
      <formula>F153="Obsolete"</formula>
    </cfRule>
    <cfRule type="expression" dxfId="336" priority="34">
      <formula>F153=""</formula>
    </cfRule>
    <cfRule type="expression" dxfId="335" priority="35">
      <formula>F153="List Price"</formula>
    </cfRule>
  </conditionalFormatting>
  <conditionalFormatting sqref="F190:F191 F193 F195:F202">
    <cfRule type="expression" dxfId="334" priority="26">
      <formula>F190="Not a valid item #"</formula>
    </cfRule>
    <cfRule type="expression" dxfId="333" priority="27">
      <formula>F190="Not in NPSLS"</formula>
    </cfRule>
    <cfRule type="expression" dxfId="332" priority="28">
      <formula>F190="Obsolete"</formula>
    </cfRule>
    <cfRule type="expression" dxfId="331" priority="29">
      <formula>F190=""</formula>
    </cfRule>
    <cfRule type="expression" dxfId="330" priority="30">
      <formula>F190="List Price"</formula>
    </cfRule>
  </conditionalFormatting>
  <hyperlinks>
    <hyperlink ref="A1" location="'Table of Contents'!A1" display="Return Home" xr:uid="{562F7BC6-1BF4-4B21-9DAE-0BD58070187C}"/>
  </hyperlink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FA48-2240-4C97-8A49-970C3C2F169B}">
  <sheetPr codeName="Sheet9"/>
  <dimension ref="A1:L119"/>
  <sheetViews>
    <sheetView showGridLines="0" zoomScale="80" zoomScaleNormal="80" workbookViewId="0"/>
  </sheetViews>
  <sheetFormatPr defaultColWidth="8.7109375" defaultRowHeight="14.25" x14ac:dyDescent="0.2"/>
  <cols>
    <col min="1" max="1" width="28.28515625" style="192" customWidth="1"/>
    <col min="2" max="2" width="22.28515625" style="192" bestFit="1" customWidth="1"/>
    <col min="3" max="3" width="9.85546875" style="192" customWidth="1"/>
    <col min="4" max="4" width="8.7109375" style="192"/>
    <col min="5" max="5" width="12.28515625" style="192" customWidth="1"/>
    <col min="6" max="6" width="13.28515625" style="192" customWidth="1"/>
    <col min="7" max="8" width="8.7109375" style="192"/>
    <col min="9" max="9" width="11.28515625" style="192" customWidth="1"/>
    <col min="10" max="10" width="13.7109375" style="192" bestFit="1" customWidth="1"/>
    <col min="11" max="11" width="15.140625" style="192" bestFit="1" customWidth="1"/>
    <col min="12" max="12" width="10.85546875" style="198" bestFit="1" customWidth="1"/>
    <col min="13" max="13" width="16.7109375" style="192" customWidth="1"/>
    <col min="14" max="16384" width="8.7109375" style="192"/>
  </cols>
  <sheetData>
    <row r="1" spans="1:12" ht="15" x14ac:dyDescent="0.25">
      <c r="A1" s="201" t="s">
        <v>3074</v>
      </c>
      <c r="L1" s="192"/>
    </row>
    <row r="2" spans="1:12" ht="17.100000000000001" customHeight="1" x14ac:dyDescent="0.2">
      <c r="A2" s="61" t="s">
        <v>917</v>
      </c>
      <c r="B2" s="61" t="s">
        <v>356</v>
      </c>
      <c r="C2" s="197"/>
      <c r="D2" s="3"/>
      <c r="E2" s="8"/>
      <c r="F2" s="9"/>
      <c r="G2" s="10"/>
      <c r="H2" s="19"/>
      <c r="I2" s="19"/>
      <c r="J2" s="20"/>
      <c r="L2" s="192"/>
    </row>
    <row r="3" spans="1:12" ht="15.75" x14ac:dyDescent="0.2">
      <c r="A3" s="48" t="s">
        <v>3083</v>
      </c>
      <c r="B3" s="11"/>
      <c r="C3" s="4"/>
      <c r="D3" s="4"/>
      <c r="E3" s="5"/>
      <c r="F3" s="9"/>
      <c r="G3" s="4"/>
      <c r="H3" s="19"/>
      <c r="I3" s="19"/>
      <c r="J3" s="20"/>
      <c r="L3" s="192"/>
    </row>
    <row r="4" spans="1:12" ht="24" x14ac:dyDescent="0.2">
      <c r="A4" s="25" t="s">
        <v>31</v>
      </c>
      <c r="B4" s="28" t="s">
        <v>32</v>
      </c>
      <c r="C4" s="276" t="s">
        <v>33</v>
      </c>
      <c r="D4" s="281"/>
      <c r="E4" s="280" t="s">
        <v>34</v>
      </c>
      <c r="F4" s="280"/>
      <c r="G4" s="280" t="s">
        <v>35</v>
      </c>
      <c r="H4" s="279"/>
      <c r="I4" s="29" t="s">
        <v>756</v>
      </c>
      <c r="J4" s="24" t="s">
        <v>37</v>
      </c>
      <c r="L4" s="192"/>
    </row>
    <row r="5" spans="1:12" x14ac:dyDescent="0.2">
      <c r="A5" s="32"/>
      <c r="B5" s="32"/>
      <c r="C5" s="33" t="s">
        <v>38</v>
      </c>
      <c r="D5" s="33" t="s">
        <v>39</v>
      </c>
      <c r="E5" s="33" t="s">
        <v>40</v>
      </c>
      <c r="F5" s="33" t="s">
        <v>41</v>
      </c>
      <c r="G5" s="33" t="s">
        <v>42</v>
      </c>
      <c r="H5" s="39" t="s">
        <v>43</v>
      </c>
      <c r="I5" s="33"/>
      <c r="J5" s="41"/>
      <c r="L5" s="192"/>
    </row>
    <row r="6" spans="1:12" x14ac:dyDescent="0.2">
      <c r="A6" s="26" t="s">
        <v>918</v>
      </c>
      <c r="B6" s="26" t="s">
        <v>782</v>
      </c>
      <c r="C6" s="30" t="s">
        <v>46</v>
      </c>
      <c r="D6" s="35" t="s">
        <v>100</v>
      </c>
      <c r="E6" s="79" t="s">
        <v>673</v>
      </c>
      <c r="F6" s="37">
        <v>15</v>
      </c>
      <c r="G6" s="35">
        <v>5</v>
      </c>
      <c r="H6" s="38">
        <v>2.2999999999999998</v>
      </c>
      <c r="I6" s="38" t="s">
        <v>919</v>
      </c>
      <c r="J6" s="34">
        <f>IFERROR(_xlfn.XLOOKUP(I6,Index!$A:$A,Index!$B:$B),"")</f>
        <v>783.02</v>
      </c>
      <c r="L6" s="192"/>
    </row>
    <row r="7" spans="1:12" x14ac:dyDescent="0.2">
      <c r="A7" s="26"/>
      <c r="B7" s="26"/>
      <c r="C7" s="30"/>
      <c r="D7" s="35" t="s">
        <v>100</v>
      </c>
      <c r="E7" s="79" t="s">
        <v>127</v>
      </c>
      <c r="F7" s="37">
        <v>20</v>
      </c>
      <c r="G7" s="35">
        <v>5</v>
      </c>
      <c r="H7" s="38">
        <v>2.2999999999999998</v>
      </c>
      <c r="I7" s="38" t="s">
        <v>920</v>
      </c>
      <c r="J7" s="34">
        <f>IFERROR(_xlfn.XLOOKUP(I7,Index!$A:$A,Index!$B:$B),"")</f>
        <v>783.02</v>
      </c>
      <c r="L7" s="192"/>
    </row>
    <row r="8" spans="1:12" x14ac:dyDescent="0.2">
      <c r="A8" s="26"/>
      <c r="B8" s="26"/>
      <c r="C8" s="30"/>
      <c r="D8" s="35" t="s">
        <v>100</v>
      </c>
      <c r="E8" s="79" t="s">
        <v>679</v>
      </c>
      <c r="F8" s="37">
        <v>25</v>
      </c>
      <c r="G8" s="35">
        <v>7</v>
      </c>
      <c r="H8" s="38">
        <v>3.2</v>
      </c>
      <c r="I8" s="38" t="s">
        <v>921</v>
      </c>
      <c r="J8" s="34">
        <f>IFERROR(_xlfn.XLOOKUP(I8,Index!$A:$A,Index!$B:$B),"")</f>
        <v>1049.57</v>
      </c>
      <c r="L8" s="192"/>
    </row>
    <row r="9" spans="1:12" x14ac:dyDescent="0.2">
      <c r="A9" s="26"/>
      <c r="B9" s="26"/>
      <c r="C9" s="30"/>
      <c r="D9" s="35" t="s">
        <v>100</v>
      </c>
      <c r="E9" s="79" t="s">
        <v>923</v>
      </c>
      <c r="F9" s="37">
        <v>32</v>
      </c>
      <c r="G9" s="35">
        <v>12</v>
      </c>
      <c r="H9" s="38">
        <v>5.4</v>
      </c>
      <c r="I9" s="38" t="s">
        <v>924</v>
      </c>
      <c r="J9" s="34">
        <f>IFERROR(_xlfn.XLOOKUP(I9,Index!$A:$A,Index!$B:$B),"")</f>
        <v>1561.64</v>
      </c>
      <c r="L9" s="192"/>
    </row>
    <row r="10" spans="1:12" x14ac:dyDescent="0.2">
      <c r="A10" s="26"/>
      <c r="B10" s="26"/>
      <c r="C10" s="30"/>
      <c r="D10" s="35" t="s">
        <v>100</v>
      </c>
      <c r="E10" s="79" t="s">
        <v>925</v>
      </c>
      <c r="F10" s="37">
        <v>40</v>
      </c>
      <c r="G10" s="35">
        <v>12</v>
      </c>
      <c r="H10" s="38">
        <v>5.4</v>
      </c>
      <c r="I10" s="38" t="s">
        <v>926</v>
      </c>
      <c r="J10" s="34">
        <f>IFERROR(_xlfn.XLOOKUP(I10,Index!$A:$A,Index!$B:$B),"")</f>
        <v>1561.64</v>
      </c>
      <c r="L10" s="192"/>
    </row>
    <row r="11" spans="1:12" x14ac:dyDescent="0.2">
      <c r="A11" s="26"/>
      <c r="B11" s="26"/>
      <c r="C11" s="30"/>
      <c r="D11" s="35" t="s">
        <v>100</v>
      </c>
      <c r="E11" s="79" t="s">
        <v>688</v>
      </c>
      <c r="F11" s="37">
        <v>50</v>
      </c>
      <c r="G11" s="35">
        <v>23</v>
      </c>
      <c r="H11" s="38">
        <v>10.4</v>
      </c>
      <c r="I11" s="38" t="s">
        <v>927</v>
      </c>
      <c r="J11" s="34">
        <f>IFERROR(_xlfn.XLOOKUP(I11,Index!$A:$A,Index!$B:$B),"")</f>
        <v>2176.3200000000002</v>
      </c>
      <c r="L11" s="192"/>
    </row>
    <row r="12" spans="1:12" x14ac:dyDescent="0.2">
      <c r="A12" s="26"/>
      <c r="B12" s="26"/>
      <c r="C12" s="30"/>
      <c r="D12" s="35" t="s">
        <v>100</v>
      </c>
      <c r="E12" s="79" t="s">
        <v>837</v>
      </c>
      <c r="F12" s="37">
        <v>65</v>
      </c>
      <c r="G12" s="35">
        <v>34</v>
      </c>
      <c r="H12" s="38">
        <v>15.4</v>
      </c>
      <c r="I12" s="38" t="s">
        <v>928</v>
      </c>
      <c r="J12" s="34">
        <f>IFERROR(_xlfn.XLOOKUP(I12,Index!$A:$A,Index!$B:$B),"")</f>
        <v>3118.03</v>
      </c>
      <c r="L12" s="192"/>
    </row>
    <row r="13" spans="1:12" x14ac:dyDescent="0.2">
      <c r="A13" s="27"/>
      <c r="B13" s="27"/>
      <c r="C13" s="31"/>
      <c r="D13" s="35" t="s">
        <v>100</v>
      </c>
      <c r="E13" s="79" t="s">
        <v>695</v>
      </c>
      <c r="F13" s="37">
        <v>80</v>
      </c>
      <c r="G13" s="35">
        <v>51</v>
      </c>
      <c r="H13" s="38">
        <v>23.1</v>
      </c>
      <c r="I13" s="38" t="s">
        <v>929</v>
      </c>
      <c r="J13" s="34">
        <f>IFERROR(_xlfn.XLOOKUP(I13,Index!$A:$A,Index!$B:$B),"")</f>
        <v>4007.13</v>
      </c>
      <c r="L13" s="192"/>
    </row>
    <row r="14" spans="1:12" x14ac:dyDescent="0.2">
      <c r="L14" s="192"/>
    </row>
    <row r="15" spans="1:12" x14ac:dyDescent="0.2">
      <c r="L15" s="192"/>
    </row>
    <row r="16" spans="1:12" ht="17.100000000000001" customHeight="1" x14ac:dyDescent="0.2">
      <c r="A16" s="61" t="s">
        <v>930</v>
      </c>
      <c r="B16" s="61" t="s">
        <v>356</v>
      </c>
      <c r="C16" s="197"/>
      <c r="D16" s="3"/>
      <c r="E16" s="8"/>
      <c r="F16" s="9"/>
      <c r="G16" s="10"/>
      <c r="H16" s="19"/>
      <c r="I16" s="19"/>
      <c r="J16" s="20"/>
      <c r="L16" s="192"/>
    </row>
    <row r="17" spans="1:12" ht="15.75" x14ac:dyDescent="0.2">
      <c r="A17" s="48" t="s">
        <v>3084</v>
      </c>
      <c r="B17" s="11"/>
      <c r="C17" s="4"/>
      <c r="D17" s="4"/>
      <c r="E17" s="5"/>
      <c r="F17" s="9"/>
      <c r="G17" s="4"/>
      <c r="H17" s="19"/>
      <c r="I17" s="19"/>
      <c r="J17" s="20"/>
      <c r="L17" s="192"/>
    </row>
    <row r="18" spans="1:12" ht="24" x14ac:dyDescent="0.2">
      <c r="A18" s="25" t="s">
        <v>31</v>
      </c>
      <c r="B18" s="28" t="s">
        <v>32</v>
      </c>
      <c r="C18" s="276" t="s">
        <v>33</v>
      </c>
      <c r="D18" s="281"/>
      <c r="E18" s="280" t="s">
        <v>34</v>
      </c>
      <c r="F18" s="280"/>
      <c r="G18" s="280" t="s">
        <v>35</v>
      </c>
      <c r="H18" s="279"/>
      <c r="I18" s="29" t="s">
        <v>756</v>
      </c>
      <c r="J18" s="24" t="s">
        <v>37</v>
      </c>
      <c r="L18" s="192"/>
    </row>
    <row r="19" spans="1:12" x14ac:dyDescent="0.2">
      <c r="A19" s="32"/>
      <c r="B19" s="32"/>
      <c r="C19" s="33" t="s">
        <v>38</v>
      </c>
      <c r="D19" s="33" t="s">
        <v>39</v>
      </c>
      <c r="E19" s="33" t="s">
        <v>40</v>
      </c>
      <c r="F19" s="33" t="s">
        <v>41</v>
      </c>
      <c r="G19" s="33" t="s">
        <v>42</v>
      </c>
      <c r="H19" s="39" t="s">
        <v>43</v>
      </c>
      <c r="I19" s="33"/>
      <c r="J19" s="41"/>
      <c r="L19" s="192"/>
    </row>
    <row r="20" spans="1:12" x14ac:dyDescent="0.2">
      <c r="A20" s="26" t="s">
        <v>931</v>
      </c>
      <c r="B20" s="26" t="s">
        <v>932</v>
      </c>
      <c r="C20" s="30" t="s">
        <v>46</v>
      </c>
      <c r="D20" s="35" t="s">
        <v>100</v>
      </c>
      <c r="E20" s="79" t="s">
        <v>679</v>
      </c>
      <c r="F20" s="37">
        <v>25</v>
      </c>
      <c r="G20" s="35">
        <v>10</v>
      </c>
      <c r="H20" s="38">
        <v>4.5</v>
      </c>
      <c r="I20" s="38" t="s">
        <v>933</v>
      </c>
      <c r="J20" s="34">
        <f>IFERROR(_xlfn.XLOOKUP(I20,Index!$A:$A,Index!$B:$B),"")</f>
        <v>1897.47</v>
      </c>
      <c r="L20" s="192"/>
    </row>
    <row r="21" spans="1:12" x14ac:dyDescent="0.2">
      <c r="A21" s="26"/>
      <c r="B21" s="26"/>
      <c r="C21" s="30"/>
      <c r="D21" s="35" t="s">
        <v>100</v>
      </c>
      <c r="E21" s="79" t="s">
        <v>923</v>
      </c>
      <c r="F21" s="37">
        <v>32</v>
      </c>
      <c r="G21" s="35">
        <v>16</v>
      </c>
      <c r="H21" s="38">
        <v>7.3</v>
      </c>
      <c r="I21" s="38" t="s">
        <v>924</v>
      </c>
      <c r="J21" s="34">
        <f>IFERROR(_xlfn.XLOOKUP(I21,Index!$A:$A,Index!$B:$B),"")</f>
        <v>1561.64</v>
      </c>
      <c r="L21" s="192"/>
    </row>
    <row r="22" spans="1:12" x14ac:dyDescent="0.2">
      <c r="A22" s="26"/>
      <c r="B22" s="26"/>
      <c r="C22" s="30"/>
      <c r="D22" s="35" t="s">
        <v>100</v>
      </c>
      <c r="E22" s="79" t="s">
        <v>925</v>
      </c>
      <c r="F22" s="37">
        <v>40</v>
      </c>
      <c r="G22" s="35">
        <v>16</v>
      </c>
      <c r="H22" s="38">
        <v>7.3</v>
      </c>
      <c r="I22" s="38" t="s">
        <v>936</v>
      </c>
      <c r="J22" s="34">
        <f>IFERROR(_xlfn.XLOOKUP(I22,Index!$A:$A,Index!$B:$B),"")</f>
        <v>3230.27</v>
      </c>
      <c r="L22" s="192"/>
    </row>
    <row r="23" spans="1:12" x14ac:dyDescent="0.2">
      <c r="A23" s="26"/>
      <c r="B23" s="26"/>
      <c r="C23" s="30"/>
      <c r="D23" s="35" t="s">
        <v>100</v>
      </c>
      <c r="E23" s="79" t="s">
        <v>688</v>
      </c>
      <c r="F23" s="37">
        <v>50</v>
      </c>
      <c r="G23" s="35">
        <v>25</v>
      </c>
      <c r="H23" s="38">
        <v>11.3</v>
      </c>
      <c r="I23" s="38" t="s">
        <v>938</v>
      </c>
      <c r="J23" s="34">
        <f>IFERROR(_xlfn.XLOOKUP(I23,Index!$A:$A,Index!$B:$B),"")</f>
        <v>4007.13</v>
      </c>
      <c r="L23" s="192"/>
    </row>
    <row r="24" spans="1:12" x14ac:dyDescent="0.2">
      <c r="A24" s="26"/>
      <c r="B24" s="26"/>
      <c r="C24" s="30"/>
      <c r="D24" s="35" t="s">
        <v>100</v>
      </c>
      <c r="E24" s="79" t="s">
        <v>837</v>
      </c>
      <c r="F24" s="37">
        <v>65</v>
      </c>
      <c r="G24" s="35">
        <v>41</v>
      </c>
      <c r="H24" s="38">
        <v>19</v>
      </c>
      <c r="I24" s="38" t="s">
        <v>928</v>
      </c>
      <c r="J24" s="34">
        <f>IFERROR(_xlfn.XLOOKUP(I24,Index!$A:$A,Index!$B:$B),"")</f>
        <v>3118.03</v>
      </c>
      <c r="L24" s="192"/>
    </row>
    <row r="25" spans="1:12" x14ac:dyDescent="0.2">
      <c r="A25" s="26"/>
      <c r="B25" s="26"/>
      <c r="C25" s="30"/>
      <c r="D25" s="35" t="s">
        <v>100</v>
      </c>
      <c r="E25" s="79" t="s">
        <v>695</v>
      </c>
      <c r="F25" s="37">
        <v>80</v>
      </c>
      <c r="G25" s="35">
        <v>65</v>
      </c>
      <c r="H25" s="38">
        <v>29</v>
      </c>
      <c r="I25" s="38" t="s">
        <v>941</v>
      </c>
      <c r="J25" s="34">
        <f>IFERROR(_xlfn.XLOOKUP(I25,Index!$A:$A,Index!$B:$B),"")</f>
        <v>6451.76</v>
      </c>
      <c r="L25" s="192"/>
    </row>
    <row r="26" spans="1:12" x14ac:dyDescent="0.2">
      <c r="A26" s="26"/>
      <c r="B26" s="26"/>
      <c r="C26" s="30"/>
      <c r="D26" s="35" t="s">
        <v>100</v>
      </c>
      <c r="E26" s="79" t="s">
        <v>699</v>
      </c>
      <c r="F26" s="37">
        <v>100</v>
      </c>
      <c r="G26" s="35">
        <v>135</v>
      </c>
      <c r="H26" s="38">
        <v>61</v>
      </c>
      <c r="I26" s="38" t="s">
        <v>943</v>
      </c>
      <c r="J26" s="34">
        <f>IFERROR(_xlfn.XLOOKUP(I26,Index!$A:$A,Index!$B:$B),"")</f>
        <v>9117.34</v>
      </c>
      <c r="L26" s="192"/>
    </row>
    <row r="27" spans="1:12" x14ac:dyDescent="0.2">
      <c r="A27" s="26"/>
      <c r="B27" s="26"/>
      <c r="C27" s="30"/>
      <c r="D27" s="35" t="s">
        <v>149</v>
      </c>
      <c r="E27" s="79" t="s">
        <v>707</v>
      </c>
      <c r="F27" s="37">
        <v>150</v>
      </c>
      <c r="G27" s="35">
        <v>270</v>
      </c>
      <c r="H27" s="38">
        <v>122</v>
      </c>
      <c r="I27" s="38" t="s">
        <v>945</v>
      </c>
      <c r="J27" s="34">
        <f>IFERROR(_xlfn.XLOOKUP(I27,Index!$A:$A,Index!$B:$B),"")</f>
        <v>16666.919999999998</v>
      </c>
      <c r="L27" s="192"/>
    </row>
    <row r="28" spans="1:12" x14ac:dyDescent="0.2">
      <c r="A28" s="26"/>
      <c r="B28" s="26"/>
      <c r="C28" s="30"/>
      <c r="D28" s="35" t="s">
        <v>149</v>
      </c>
      <c r="E28" s="79" t="s">
        <v>711</v>
      </c>
      <c r="F28" s="37">
        <v>200</v>
      </c>
      <c r="G28" s="35">
        <v>497</v>
      </c>
      <c r="H28" s="38">
        <v>225</v>
      </c>
      <c r="I28" s="38" t="s">
        <v>947</v>
      </c>
      <c r="J28" s="34">
        <f>IFERROR(_xlfn.XLOOKUP(I28,Index!$A:$A,Index!$B:$B),"")</f>
        <v>26662.85</v>
      </c>
      <c r="L28" s="192"/>
    </row>
    <row r="29" spans="1:12" x14ac:dyDescent="0.2">
      <c r="A29" s="26"/>
      <c r="B29" s="26"/>
      <c r="C29" s="30"/>
      <c r="D29" s="35" t="s">
        <v>149</v>
      </c>
      <c r="E29" s="79" t="s">
        <v>714</v>
      </c>
      <c r="F29" s="37">
        <v>250</v>
      </c>
      <c r="G29" s="35">
        <v>1045</v>
      </c>
      <c r="H29" s="38">
        <v>474</v>
      </c>
      <c r="I29" s="38" t="s">
        <v>948</v>
      </c>
      <c r="J29" s="34">
        <f>IFERROR(_xlfn.XLOOKUP(I29,Index!$A:$A,Index!$B:$B),"")</f>
        <v>53316.92</v>
      </c>
      <c r="L29" s="192"/>
    </row>
    <row r="30" spans="1:12" x14ac:dyDescent="0.2">
      <c r="A30" s="182" t="s">
        <v>817</v>
      </c>
      <c r="L30" s="192"/>
    </row>
    <row r="31" spans="1:12" x14ac:dyDescent="0.2">
      <c r="A31" s="182"/>
      <c r="L31" s="192"/>
    </row>
    <row r="32" spans="1:12" x14ac:dyDescent="0.2">
      <c r="L32" s="192"/>
    </row>
    <row r="33" spans="1:12" ht="15.75" x14ac:dyDescent="0.2">
      <c r="A33" s="61" t="s">
        <v>949</v>
      </c>
      <c r="B33" s="61" t="s">
        <v>98</v>
      </c>
      <c r="C33" s="197"/>
      <c r="D33" s="3"/>
      <c r="E33" s="8"/>
      <c r="F33" s="9"/>
      <c r="G33" s="10"/>
      <c r="H33" s="19"/>
      <c r="I33" s="19"/>
      <c r="J33" s="19"/>
      <c r="L33" s="192"/>
    </row>
    <row r="34" spans="1:12" ht="15.75" x14ac:dyDescent="0.2">
      <c r="A34" s="48" t="s">
        <v>3085</v>
      </c>
      <c r="B34" s="11"/>
      <c r="C34" s="4"/>
      <c r="D34" s="4"/>
      <c r="E34" s="5"/>
      <c r="F34" s="9"/>
      <c r="G34" s="4"/>
      <c r="H34" s="19"/>
      <c r="I34" s="19"/>
      <c r="J34" s="19"/>
      <c r="L34" s="192"/>
    </row>
    <row r="35" spans="1:12" ht="24" x14ac:dyDescent="0.2">
      <c r="A35" s="25" t="s">
        <v>31</v>
      </c>
      <c r="B35" s="28" t="s">
        <v>32</v>
      </c>
      <c r="C35" s="276" t="s">
        <v>33</v>
      </c>
      <c r="D35" s="277"/>
      <c r="E35" s="278" t="s">
        <v>34</v>
      </c>
      <c r="F35" s="279"/>
      <c r="G35" s="278" t="s">
        <v>35</v>
      </c>
      <c r="H35" s="279"/>
      <c r="I35" s="29" t="s">
        <v>756</v>
      </c>
      <c r="J35" s="24" t="s">
        <v>1750</v>
      </c>
      <c r="L35" s="192"/>
    </row>
    <row r="36" spans="1:12" x14ac:dyDescent="0.2">
      <c r="A36" s="32"/>
      <c r="B36" s="32"/>
      <c r="C36" s="33" t="s">
        <v>38</v>
      </c>
      <c r="D36" s="33" t="s">
        <v>39</v>
      </c>
      <c r="E36" s="33" t="s">
        <v>40</v>
      </c>
      <c r="F36" s="33" t="s">
        <v>41</v>
      </c>
      <c r="G36" s="33" t="s">
        <v>42</v>
      </c>
      <c r="H36" s="39" t="s">
        <v>43</v>
      </c>
      <c r="I36" s="33"/>
      <c r="J36" s="41"/>
      <c r="L36" s="192"/>
    </row>
    <row r="37" spans="1:12" x14ac:dyDescent="0.2">
      <c r="A37" s="26" t="s">
        <v>950</v>
      </c>
      <c r="B37" s="26" t="s">
        <v>793</v>
      </c>
      <c r="C37" s="30" t="s">
        <v>46</v>
      </c>
      <c r="D37" s="35" t="s">
        <v>100</v>
      </c>
      <c r="E37" s="79" t="s">
        <v>688</v>
      </c>
      <c r="F37" s="37">
        <v>50</v>
      </c>
      <c r="G37" s="35">
        <v>29</v>
      </c>
      <c r="H37" s="38">
        <v>13</v>
      </c>
      <c r="I37" s="38" t="s">
        <v>951</v>
      </c>
      <c r="J37" s="34">
        <f>IFERROR(_xlfn.XLOOKUP(I37,Index!$A:$A,Index!$B:$B),"")</f>
        <v>5610.23</v>
      </c>
      <c r="L37" s="192"/>
    </row>
    <row r="38" spans="1:12" x14ac:dyDescent="0.2">
      <c r="A38" s="26"/>
      <c r="B38" s="26"/>
      <c r="C38" s="30"/>
      <c r="D38" s="35" t="s">
        <v>100</v>
      </c>
      <c r="E38" s="79" t="s">
        <v>837</v>
      </c>
      <c r="F38" s="37">
        <v>65</v>
      </c>
      <c r="G38" s="35">
        <v>45</v>
      </c>
      <c r="H38" s="38">
        <v>20</v>
      </c>
      <c r="I38" s="38" t="s">
        <v>928</v>
      </c>
      <c r="J38" s="34">
        <f>IFERROR(_xlfn.XLOOKUP(I38,Index!$A:$A,Index!$B:$B),"")</f>
        <v>3118.03</v>
      </c>
      <c r="L38" s="192"/>
    </row>
    <row r="39" spans="1:12" x14ac:dyDescent="0.2">
      <c r="A39" s="26"/>
      <c r="B39" s="26"/>
      <c r="C39" s="30"/>
      <c r="D39" s="35" t="s">
        <v>100</v>
      </c>
      <c r="E39" s="79" t="s">
        <v>695</v>
      </c>
      <c r="F39" s="37">
        <v>80</v>
      </c>
      <c r="G39" s="35">
        <v>75</v>
      </c>
      <c r="H39" s="38">
        <v>34</v>
      </c>
      <c r="I39" s="38" t="s">
        <v>3097</v>
      </c>
      <c r="J39" s="34">
        <f>IFERROR(_xlfn.XLOOKUP(I39,Index!$A:$A,Index!$B:$B),"")</f>
        <v>8313.93</v>
      </c>
      <c r="L39" s="192"/>
    </row>
    <row r="40" spans="1:12" x14ac:dyDescent="0.2">
      <c r="A40" s="26"/>
      <c r="B40" s="26"/>
      <c r="C40" s="30"/>
      <c r="D40" s="35" t="s">
        <v>100</v>
      </c>
      <c r="E40" s="79" t="s">
        <v>699</v>
      </c>
      <c r="F40" s="37">
        <v>100</v>
      </c>
      <c r="G40" s="35">
        <v>153</v>
      </c>
      <c r="H40" s="38">
        <v>69</v>
      </c>
      <c r="I40" s="38" t="s">
        <v>952</v>
      </c>
      <c r="J40" s="34">
        <f>IFERROR(_xlfn.XLOOKUP(I40,Index!$A:$A,Index!$B:$B),"")</f>
        <v>11790.79</v>
      </c>
      <c r="L40" s="192"/>
    </row>
    <row r="41" spans="1:12" x14ac:dyDescent="0.2">
      <c r="A41" s="26"/>
      <c r="B41" s="26"/>
      <c r="C41" s="30"/>
      <c r="D41" s="35" t="s">
        <v>149</v>
      </c>
      <c r="E41" s="79" t="s">
        <v>707</v>
      </c>
      <c r="F41" s="37">
        <v>150</v>
      </c>
      <c r="G41" s="35">
        <v>310</v>
      </c>
      <c r="H41" s="38">
        <v>141</v>
      </c>
      <c r="I41" s="38" t="s">
        <v>953</v>
      </c>
      <c r="J41" s="34">
        <f>IFERROR(_xlfn.XLOOKUP(I41,Index!$A:$A,Index!$B:$B),"")</f>
        <v>21834.01</v>
      </c>
      <c r="L41" s="192"/>
    </row>
    <row r="42" spans="1:12" x14ac:dyDescent="0.2">
      <c r="A42" s="26"/>
      <c r="B42" s="26"/>
      <c r="C42" s="30"/>
      <c r="D42" s="35" t="s">
        <v>149</v>
      </c>
      <c r="E42" s="79" t="s">
        <v>711</v>
      </c>
      <c r="F42" s="37">
        <v>200</v>
      </c>
      <c r="G42" s="35">
        <v>555</v>
      </c>
      <c r="H42" s="38">
        <v>252</v>
      </c>
      <c r="I42" s="38" t="s">
        <v>3076</v>
      </c>
      <c r="J42" s="34">
        <f>J41*1.25</f>
        <v>27292.512499999997</v>
      </c>
      <c r="L42" s="192"/>
    </row>
    <row r="43" spans="1:12" x14ac:dyDescent="0.2">
      <c r="A43" s="27"/>
      <c r="B43" s="27"/>
      <c r="C43" s="31"/>
      <c r="D43" s="35" t="s">
        <v>149</v>
      </c>
      <c r="E43" s="79" t="s">
        <v>714</v>
      </c>
      <c r="F43" s="37">
        <v>250</v>
      </c>
      <c r="G43" s="35">
        <v>1282</v>
      </c>
      <c r="H43" s="38">
        <v>582</v>
      </c>
      <c r="I43" s="38" t="s">
        <v>954</v>
      </c>
      <c r="J43" s="34">
        <f>IFERROR(_xlfn.XLOOKUP(I43,Index!$A:$A,Index!$B:$B),"")</f>
        <v>45592.45</v>
      </c>
      <c r="L43" s="192"/>
    </row>
    <row r="44" spans="1:12" x14ac:dyDescent="0.2">
      <c r="A44" s="182" t="s">
        <v>817</v>
      </c>
      <c r="L44" s="192"/>
    </row>
    <row r="45" spans="1:12" x14ac:dyDescent="0.2">
      <c r="L45" s="192"/>
    </row>
    <row r="46" spans="1:12" x14ac:dyDescent="0.2">
      <c r="L46" s="192"/>
    </row>
    <row r="47" spans="1:12" ht="15.75" x14ac:dyDescent="0.2">
      <c r="A47" s="61" t="s">
        <v>955</v>
      </c>
      <c r="B47" s="61" t="s">
        <v>356</v>
      </c>
      <c r="C47" s="197"/>
      <c r="D47" s="3"/>
      <c r="E47" s="8"/>
      <c r="F47" s="9"/>
      <c r="G47" s="10"/>
      <c r="H47" s="19"/>
      <c r="I47" s="19"/>
      <c r="J47" s="20"/>
      <c r="L47" s="192"/>
    </row>
    <row r="48" spans="1:12" ht="15.75" x14ac:dyDescent="0.2">
      <c r="A48" s="48" t="s">
        <v>956</v>
      </c>
      <c r="B48" s="11"/>
      <c r="C48" s="4"/>
      <c r="D48" s="4"/>
      <c r="E48" s="5"/>
      <c r="F48" s="9"/>
      <c r="G48" s="4"/>
      <c r="H48" s="19"/>
      <c r="I48" s="19"/>
      <c r="J48" s="20"/>
      <c r="L48" s="192"/>
    </row>
    <row r="49" spans="1:12" ht="24" x14ac:dyDescent="0.2">
      <c r="A49" s="25" t="s">
        <v>31</v>
      </c>
      <c r="B49" s="28" t="s">
        <v>32</v>
      </c>
      <c r="C49" s="29" t="s">
        <v>33</v>
      </c>
      <c r="D49" s="22"/>
      <c r="E49" s="22" t="s">
        <v>34</v>
      </c>
      <c r="F49" s="22"/>
      <c r="G49" s="23" t="s">
        <v>35</v>
      </c>
      <c r="H49" s="23"/>
      <c r="I49" s="29" t="s">
        <v>756</v>
      </c>
      <c r="J49" s="24" t="s">
        <v>37</v>
      </c>
      <c r="L49" s="192"/>
    </row>
    <row r="50" spans="1:12" x14ac:dyDescent="0.2">
      <c r="A50" s="32"/>
      <c r="B50" s="32"/>
      <c r="C50" s="33" t="s">
        <v>38</v>
      </c>
      <c r="D50" s="33" t="s">
        <v>39</v>
      </c>
      <c r="E50" s="33" t="s">
        <v>40</v>
      </c>
      <c r="F50" s="33" t="s">
        <v>41</v>
      </c>
      <c r="G50" s="33" t="s">
        <v>42</v>
      </c>
      <c r="H50" s="39" t="s">
        <v>43</v>
      </c>
      <c r="I50" s="33"/>
      <c r="J50" s="41"/>
      <c r="L50" s="192"/>
    </row>
    <row r="51" spans="1:12" x14ac:dyDescent="0.2">
      <c r="A51" s="26" t="s">
        <v>957</v>
      </c>
      <c r="B51" s="26" t="s">
        <v>958</v>
      </c>
      <c r="C51" s="30" t="s">
        <v>46</v>
      </c>
      <c r="D51" s="35" t="s">
        <v>100</v>
      </c>
      <c r="E51" s="79" t="s">
        <v>925</v>
      </c>
      <c r="F51" s="37">
        <v>40</v>
      </c>
      <c r="G51" s="35">
        <v>23</v>
      </c>
      <c r="H51" s="38">
        <v>10.4</v>
      </c>
      <c r="I51" s="38" t="s">
        <v>959</v>
      </c>
      <c r="J51" s="34">
        <f>IFERROR(_xlfn.XLOOKUP(I51,Index!$A:$A,Index!$B:$B),"")</f>
        <v>2058.65</v>
      </c>
      <c r="L51" s="192"/>
    </row>
    <row r="52" spans="1:12" x14ac:dyDescent="0.2">
      <c r="A52" s="26"/>
      <c r="B52" s="26"/>
      <c r="C52" s="30"/>
      <c r="D52" s="35" t="s">
        <v>100</v>
      </c>
      <c r="E52" s="79" t="s">
        <v>688</v>
      </c>
      <c r="F52" s="37">
        <v>50</v>
      </c>
      <c r="G52" s="35">
        <v>34</v>
      </c>
      <c r="H52" s="38">
        <v>15.4</v>
      </c>
      <c r="I52" s="38" t="s">
        <v>960</v>
      </c>
      <c r="J52" s="34">
        <f>IFERROR(_xlfn.XLOOKUP(I52,Index!$A:$A,Index!$B:$B),"")</f>
        <v>2176.09</v>
      </c>
      <c r="L52" s="192"/>
    </row>
    <row r="53" spans="1:12" x14ac:dyDescent="0.2">
      <c r="A53" s="26"/>
      <c r="B53" s="26"/>
      <c r="C53" s="30"/>
      <c r="D53" s="35" t="s">
        <v>100</v>
      </c>
      <c r="E53" s="79" t="s">
        <v>837</v>
      </c>
      <c r="F53" s="37">
        <v>65</v>
      </c>
      <c r="G53" s="35">
        <v>34</v>
      </c>
      <c r="H53" s="38">
        <v>15</v>
      </c>
      <c r="I53" s="38" t="s">
        <v>962</v>
      </c>
      <c r="J53" s="34">
        <f>IFERROR(_xlfn.XLOOKUP(I53,Index!$A:$A,Index!$B:$B),"")</f>
        <v>2740.33</v>
      </c>
      <c r="L53" s="192"/>
    </row>
    <row r="54" spans="1:12" x14ac:dyDescent="0.2">
      <c r="A54" s="26"/>
      <c r="B54" s="26"/>
      <c r="C54" s="30"/>
      <c r="D54" s="35" t="s">
        <v>100</v>
      </c>
      <c r="E54" s="79" t="s">
        <v>695</v>
      </c>
      <c r="F54" s="37">
        <v>80</v>
      </c>
      <c r="G54" s="35">
        <v>46</v>
      </c>
      <c r="H54" s="38">
        <v>21</v>
      </c>
      <c r="I54" s="38" t="s">
        <v>963</v>
      </c>
      <c r="J54" s="34">
        <f>IFERROR(_xlfn.XLOOKUP(I54,Index!$A:$A,Index!$B:$B),"")</f>
        <v>3420.44</v>
      </c>
      <c r="L54" s="192"/>
    </row>
    <row r="55" spans="1:12" x14ac:dyDescent="0.2">
      <c r="A55" s="26"/>
      <c r="B55" s="26"/>
      <c r="C55" s="30"/>
      <c r="D55" s="35" t="s">
        <v>100</v>
      </c>
      <c r="E55" s="79" t="s">
        <v>699</v>
      </c>
      <c r="F55" s="37">
        <v>100</v>
      </c>
      <c r="G55" s="35">
        <v>70</v>
      </c>
      <c r="H55" s="38">
        <v>32</v>
      </c>
      <c r="I55" s="38" t="s">
        <v>964</v>
      </c>
      <c r="J55" s="34">
        <f>IFERROR(_xlfn.XLOOKUP(I55,Index!$A:$A,Index!$B:$B),"")</f>
        <v>4509.21</v>
      </c>
      <c r="L55" s="192"/>
    </row>
    <row r="56" spans="1:12" x14ac:dyDescent="0.2">
      <c r="A56" s="26"/>
      <c r="B56" s="26"/>
      <c r="C56" s="30"/>
      <c r="D56" s="35" t="s">
        <v>149</v>
      </c>
      <c r="E56" s="79" t="s">
        <v>707</v>
      </c>
      <c r="F56" s="37">
        <v>150</v>
      </c>
      <c r="G56" s="35">
        <v>168</v>
      </c>
      <c r="H56" s="38">
        <v>76</v>
      </c>
      <c r="I56" s="38" t="s">
        <v>966</v>
      </c>
      <c r="J56" s="34">
        <f>IFERROR(_xlfn.XLOOKUP(I56,Index!$A:$A,Index!$B:$B),"")</f>
        <v>7851.89</v>
      </c>
      <c r="L56" s="192"/>
    </row>
    <row r="57" spans="1:12" x14ac:dyDescent="0.2">
      <c r="A57" s="26"/>
      <c r="B57" s="26"/>
      <c r="C57" s="30"/>
      <c r="D57" s="35" t="s">
        <v>149</v>
      </c>
      <c r="E57" s="79" t="s">
        <v>711</v>
      </c>
      <c r="F57" s="37">
        <v>200</v>
      </c>
      <c r="G57" s="35">
        <v>234</v>
      </c>
      <c r="H57" s="38">
        <v>106</v>
      </c>
      <c r="I57" s="38" t="s">
        <v>968</v>
      </c>
      <c r="J57" s="34">
        <f>IFERROR(_xlfn.XLOOKUP(I57,Index!$A:$A,Index!$B:$B),"")</f>
        <v>10827.05</v>
      </c>
      <c r="L57" s="192"/>
    </row>
    <row r="58" spans="1:12" x14ac:dyDescent="0.2">
      <c r="A58" s="26"/>
      <c r="B58" s="26"/>
      <c r="C58" s="30"/>
      <c r="D58" s="35" t="s">
        <v>149</v>
      </c>
      <c r="E58" s="79" t="s">
        <v>714</v>
      </c>
      <c r="F58" s="37">
        <v>250</v>
      </c>
      <c r="G58" s="35">
        <v>402</v>
      </c>
      <c r="H58" s="38">
        <v>182</v>
      </c>
      <c r="I58" s="38" t="s">
        <v>970</v>
      </c>
      <c r="J58" s="34">
        <f>IFERROR(_xlfn.XLOOKUP(I58,Index!$A:$A,Index!$B:$B),"")</f>
        <v>16196.31</v>
      </c>
      <c r="L58" s="192"/>
    </row>
    <row r="59" spans="1:12" x14ac:dyDescent="0.2">
      <c r="A59" s="26"/>
      <c r="B59" s="26"/>
      <c r="C59" s="30"/>
      <c r="D59" s="35" t="s">
        <v>149</v>
      </c>
      <c r="E59" s="79" t="s">
        <v>716</v>
      </c>
      <c r="F59" s="37">
        <v>300</v>
      </c>
      <c r="G59" s="35">
        <v>692</v>
      </c>
      <c r="H59" s="38">
        <v>314</v>
      </c>
      <c r="I59" s="38" t="s">
        <v>972</v>
      </c>
      <c r="J59" s="34">
        <f>IFERROR(_xlfn.XLOOKUP(I59,Index!$A:$A,Index!$B:$B),"")</f>
        <v>30161.67</v>
      </c>
      <c r="L59" s="192"/>
    </row>
    <row r="60" spans="1:12" x14ac:dyDescent="0.2">
      <c r="L60" s="192"/>
    </row>
    <row r="61" spans="1:12" x14ac:dyDescent="0.2">
      <c r="L61" s="192"/>
    </row>
    <row r="62" spans="1:12" ht="15.75" x14ac:dyDescent="0.2">
      <c r="A62" s="61" t="s">
        <v>973</v>
      </c>
      <c r="B62" s="61" t="s">
        <v>356</v>
      </c>
      <c r="C62" s="69"/>
      <c r="D62" s="70"/>
      <c r="E62" s="71"/>
      <c r="F62" s="102"/>
      <c r="G62" s="103"/>
      <c r="H62" s="74"/>
      <c r="I62" s="74"/>
      <c r="J62" s="75"/>
      <c r="L62" s="192"/>
    </row>
    <row r="63" spans="1:12" ht="15.75" x14ac:dyDescent="0.2">
      <c r="A63" s="48" t="s">
        <v>974</v>
      </c>
      <c r="B63" s="11"/>
      <c r="C63" s="4"/>
      <c r="D63" s="4"/>
      <c r="E63" s="5"/>
      <c r="F63" s="98"/>
      <c r="G63" s="4"/>
      <c r="H63" s="19"/>
      <c r="I63" s="19"/>
      <c r="J63" s="20"/>
      <c r="L63" s="192"/>
    </row>
    <row r="64" spans="1:12" ht="24" x14ac:dyDescent="0.2">
      <c r="A64" s="25" t="s">
        <v>31</v>
      </c>
      <c r="B64" s="28" t="s">
        <v>32</v>
      </c>
      <c r="C64" s="276" t="s">
        <v>33</v>
      </c>
      <c r="D64" s="276"/>
      <c r="E64" s="278" t="s">
        <v>34</v>
      </c>
      <c r="F64" s="278"/>
      <c r="G64" s="278" t="s">
        <v>35</v>
      </c>
      <c r="H64" s="278"/>
      <c r="I64" s="42" t="s">
        <v>36</v>
      </c>
      <c r="J64" s="43" t="s">
        <v>37</v>
      </c>
      <c r="L64" s="192"/>
    </row>
    <row r="65" spans="1:12" x14ac:dyDescent="0.2">
      <c r="A65" s="32"/>
      <c r="B65" s="32"/>
      <c r="C65" s="33" t="s">
        <v>38</v>
      </c>
      <c r="D65" s="33" t="s">
        <v>39</v>
      </c>
      <c r="E65" s="33" t="s">
        <v>40</v>
      </c>
      <c r="F65" s="33" t="s">
        <v>41</v>
      </c>
      <c r="G65" s="33" t="s">
        <v>42</v>
      </c>
      <c r="H65" s="33" t="s">
        <v>43</v>
      </c>
      <c r="I65" s="33"/>
      <c r="J65" s="44"/>
      <c r="L65" s="192"/>
    </row>
    <row r="66" spans="1:12" x14ac:dyDescent="0.2">
      <c r="A66" s="26" t="s">
        <v>975</v>
      </c>
      <c r="B66" s="26" t="s">
        <v>932</v>
      </c>
      <c r="C66" s="30" t="s">
        <v>46</v>
      </c>
      <c r="D66" s="35" t="s">
        <v>100</v>
      </c>
      <c r="E66" s="67">
        <v>1.5</v>
      </c>
      <c r="F66" s="38">
        <v>40</v>
      </c>
      <c r="G66" s="38">
        <v>23</v>
      </c>
      <c r="H66" s="38">
        <v>10.4</v>
      </c>
      <c r="I66" s="38" t="s">
        <v>976</v>
      </c>
      <c r="J66" s="34">
        <f>IFERROR(_xlfn.XLOOKUP(I66,Index!$A:$A,Index!$B:$B),"")</f>
        <v>1927.3</v>
      </c>
      <c r="L66" s="192"/>
    </row>
    <row r="67" spans="1:12" x14ac:dyDescent="0.2">
      <c r="A67" s="26"/>
      <c r="B67" s="26"/>
      <c r="C67" s="30"/>
      <c r="D67" s="35" t="s">
        <v>100</v>
      </c>
      <c r="E67" s="63">
        <v>2</v>
      </c>
      <c r="F67" s="104">
        <v>50</v>
      </c>
      <c r="G67" s="35">
        <v>34</v>
      </c>
      <c r="H67" s="40">
        <v>15.4</v>
      </c>
      <c r="I67" s="38" t="s">
        <v>977</v>
      </c>
      <c r="J67" s="34">
        <f>IFERROR(_xlfn.XLOOKUP(I67,Index!$A:$A,Index!$B:$B),"")</f>
        <v>2038.52</v>
      </c>
      <c r="L67" s="192"/>
    </row>
    <row r="68" spans="1:12" x14ac:dyDescent="0.2">
      <c r="A68" s="26"/>
      <c r="B68" s="26"/>
      <c r="C68" s="30"/>
      <c r="D68" s="35" t="s">
        <v>100</v>
      </c>
      <c r="E68" s="63">
        <v>2.5</v>
      </c>
      <c r="F68" s="104">
        <v>65</v>
      </c>
      <c r="G68" s="35">
        <v>34</v>
      </c>
      <c r="H68" s="40">
        <v>15</v>
      </c>
      <c r="I68" s="38" t="s">
        <v>978</v>
      </c>
      <c r="J68" s="34">
        <f>IFERROR(_xlfn.XLOOKUP(I68,Index!$A:$A,Index!$B:$B),"")</f>
        <v>2546.2199999999998</v>
      </c>
      <c r="L68" s="192"/>
    </row>
    <row r="69" spans="1:12" x14ac:dyDescent="0.2">
      <c r="A69" s="26"/>
      <c r="B69" s="26"/>
      <c r="C69" s="30"/>
      <c r="D69" s="35" t="s">
        <v>100</v>
      </c>
      <c r="E69" s="63">
        <v>3</v>
      </c>
      <c r="F69" s="104">
        <v>80</v>
      </c>
      <c r="G69" s="35">
        <v>46</v>
      </c>
      <c r="H69" s="40">
        <v>21</v>
      </c>
      <c r="I69" s="38" t="s">
        <v>979</v>
      </c>
      <c r="J69" s="34">
        <f>IFERROR(_xlfn.XLOOKUP(I69,Index!$A:$A,Index!$B:$B),"")</f>
        <v>3202.74</v>
      </c>
      <c r="L69" s="192"/>
    </row>
    <row r="70" spans="1:12" x14ac:dyDescent="0.2">
      <c r="A70" s="26"/>
      <c r="B70" s="26"/>
      <c r="C70" s="30"/>
      <c r="D70" s="35" t="s">
        <v>100</v>
      </c>
      <c r="E70" s="63">
        <v>4</v>
      </c>
      <c r="F70" s="104">
        <v>100</v>
      </c>
      <c r="G70" s="35">
        <v>70</v>
      </c>
      <c r="H70" s="40">
        <v>32</v>
      </c>
      <c r="I70" s="38" t="s">
        <v>980</v>
      </c>
      <c r="J70" s="34">
        <f>IFERROR(_xlfn.XLOOKUP(I70,Index!$A:$A,Index!$B:$B),"")</f>
        <v>4219.67</v>
      </c>
      <c r="L70" s="192"/>
    </row>
    <row r="71" spans="1:12" x14ac:dyDescent="0.2">
      <c r="A71" s="26"/>
      <c r="B71" s="26"/>
      <c r="C71" s="30"/>
      <c r="D71" s="35" t="s">
        <v>149</v>
      </c>
      <c r="E71" s="63">
        <v>5</v>
      </c>
      <c r="F71" s="104">
        <v>125</v>
      </c>
      <c r="G71" s="35">
        <v>108</v>
      </c>
      <c r="H71" s="40">
        <v>49</v>
      </c>
      <c r="I71" s="38" t="s">
        <v>981</v>
      </c>
      <c r="J71" s="34">
        <f>IFERROR(_xlfn.XLOOKUP(I71,Index!$A:$A,Index!$B:$B),"")</f>
        <v>5825.76</v>
      </c>
      <c r="L71" s="192"/>
    </row>
    <row r="72" spans="1:12" x14ac:dyDescent="0.2">
      <c r="A72" s="26"/>
      <c r="B72" s="26"/>
      <c r="C72" s="30"/>
      <c r="D72" s="35" t="s">
        <v>149</v>
      </c>
      <c r="E72" s="63">
        <v>6</v>
      </c>
      <c r="F72" s="104">
        <v>150</v>
      </c>
      <c r="G72" s="35">
        <v>168</v>
      </c>
      <c r="H72" s="40">
        <v>76</v>
      </c>
      <c r="I72" s="38" t="s">
        <v>982</v>
      </c>
      <c r="J72" s="34">
        <f>IFERROR(_xlfn.XLOOKUP(I72,Index!$A:$A,Index!$B:$B),"")</f>
        <v>7348.78</v>
      </c>
      <c r="L72" s="192"/>
    </row>
    <row r="73" spans="1:12" x14ac:dyDescent="0.2">
      <c r="A73" s="26"/>
      <c r="B73" s="26"/>
      <c r="C73" s="30"/>
      <c r="D73" s="35" t="s">
        <v>149</v>
      </c>
      <c r="E73" s="63">
        <v>8</v>
      </c>
      <c r="F73" s="104">
        <v>200</v>
      </c>
      <c r="G73" s="35">
        <v>234</v>
      </c>
      <c r="H73" s="40">
        <v>106</v>
      </c>
      <c r="I73" s="38" t="s">
        <v>983</v>
      </c>
      <c r="J73" s="34">
        <f>IFERROR(_xlfn.XLOOKUP(I73,Index!$A:$A,Index!$B:$B),"")</f>
        <v>10134.73</v>
      </c>
      <c r="L73" s="192"/>
    </row>
    <row r="74" spans="1:12" x14ac:dyDescent="0.2">
      <c r="A74" s="26"/>
      <c r="B74" s="26"/>
      <c r="C74" s="30"/>
      <c r="D74" s="35" t="s">
        <v>149</v>
      </c>
      <c r="E74" s="63">
        <v>10</v>
      </c>
      <c r="F74" s="104">
        <v>250</v>
      </c>
      <c r="G74" s="35">
        <v>402</v>
      </c>
      <c r="H74" s="40">
        <v>182</v>
      </c>
      <c r="I74" s="38" t="s">
        <v>984</v>
      </c>
      <c r="J74" s="34">
        <f>IFERROR(_xlfn.XLOOKUP(I74,Index!$A:$A,Index!$B:$B),"")</f>
        <v>15150.41</v>
      </c>
      <c r="L74" s="192"/>
    </row>
    <row r="75" spans="1:12" x14ac:dyDescent="0.2">
      <c r="A75" s="27"/>
      <c r="B75" s="27"/>
      <c r="C75" s="31"/>
      <c r="D75" s="35" t="s">
        <v>149</v>
      </c>
      <c r="E75" s="63">
        <v>12</v>
      </c>
      <c r="F75" s="104">
        <v>300</v>
      </c>
      <c r="G75" s="35">
        <v>692</v>
      </c>
      <c r="H75" s="40">
        <v>314</v>
      </c>
      <c r="I75" s="38" t="s">
        <v>985</v>
      </c>
      <c r="J75" s="34">
        <f>IFERROR(_xlfn.XLOOKUP(I75,Index!$A:$A,Index!$B:$B),"")</f>
        <v>28232.47</v>
      </c>
      <c r="L75" s="192"/>
    </row>
    <row r="76" spans="1:12" x14ac:dyDescent="0.2">
      <c r="L76" s="192"/>
    </row>
    <row r="77" spans="1:12" x14ac:dyDescent="0.2">
      <c r="L77" s="192"/>
    </row>
    <row r="78" spans="1:12" ht="15.75" x14ac:dyDescent="0.2">
      <c r="A78" s="61" t="s">
        <v>986</v>
      </c>
      <c r="B78" s="61" t="s">
        <v>98</v>
      </c>
      <c r="C78" s="197"/>
      <c r="D78" s="3"/>
      <c r="E78" s="8"/>
      <c r="F78" s="9"/>
      <c r="G78" s="10"/>
      <c r="H78" s="19"/>
      <c r="I78" s="19"/>
      <c r="J78" s="20"/>
      <c r="L78" s="192"/>
    </row>
    <row r="79" spans="1:12" ht="15.75" x14ac:dyDescent="0.2">
      <c r="A79" s="48" t="s">
        <v>3086</v>
      </c>
      <c r="B79" s="11"/>
      <c r="C79" s="4"/>
      <c r="D79" s="4"/>
      <c r="E79" s="5"/>
      <c r="F79" s="9"/>
      <c r="G79" s="4"/>
      <c r="H79" s="19"/>
      <c r="I79" s="19"/>
      <c r="J79" s="20"/>
      <c r="L79" s="192"/>
    </row>
    <row r="80" spans="1:12" ht="24" x14ac:dyDescent="0.2">
      <c r="A80" s="25" t="s">
        <v>31</v>
      </c>
      <c r="B80" s="28" t="s">
        <v>32</v>
      </c>
      <c r="C80" s="276" t="s">
        <v>33</v>
      </c>
      <c r="D80" s="277"/>
      <c r="E80" s="278" t="s">
        <v>34</v>
      </c>
      <c r="F80" s="279"/>
      <c r="G80" s="278" t="s">
        <v>35</v>
      </c>
      <c r="H80" s="279"/>
      <c r="I80" s="29" t="s">
        <v>756</v>
      </c>
      <c r="J80" s="24" t="s">
        <v>37</v>
      </c>
      <c r="L80" s="192"/>
    </row>
    <row r="81" spans="1:12" x14ac:dyDescent="0.2">
      <c r="A81" s="32"/>
      <c r="B81" s="32"/>
      <c r="C81" s="33" t="s">
        <v>38</v>
      </c>
      <c r="D81" s="33" t="s">
        <v>39</v>
      </c>
      <c r="E81" s="33" t="s">
        <v>40</v>
      </c>
      <c r="F81" s="33" t="s">
        <v>41</v>
      </c>
      <c r="G81" s="33" t="s">
        <v>42</v>
      </c>
      <c r="H81" s="39" t="s">
        <v>43</v>
      </c>
      <c r="I81" s="33"/>
      <c r="J81" s="41"/>
      <c r="L81" s="192"/>
    </row>
    <row r="82" spans="1:12" x14ac:dyDescent="0.2">
      <c r="A82" s="26">
        <v>186</v>
      </c>
      <c r="B82" s="26" t="s">
        <v>958</v>
      </c>
      <c r="C82" s="30" t="s">
        <v>46</v>
      </c>
      <c r="D82" s="35" t="s">
        <v>100</v>
      </c>
      <c r="E82" s="79" t="s">
        <v>925</v>
      </c>
      <c r="F82" s="37">
        <v>40</v>
      </c>
      <c r="G82" s="35">
        <v>23</v>
      </c>
      <c r="H82" s="38">
        <v>10.4</v>
      </c>
      <c r="I82" s="38" t="s">
        <v>987</v>
      </c>
      <c r="J82" s="34">
        <f>IFERROR(_xlfn.XLOOKUP(I82,Index!$A:$A,Index!$B:$B),"")</f>
        <v>4959.3599999999997</v>
      </c>
      <c r="L82" s="192"/>
    </row>
    <row r="83" spans="1:12" x14ac:dyDescent="0.2">
      <c r="A83" s="26"/>
      <c r="B83" s="26"/>
      <c r="C83" s="30"/>
      <c r="D83" s="35" t="s">
        <v>100</v>
      </c>
      <c r="E83" s="79" t="s">
        <v>688</v>
      </c>
      <c r="F83" s="37">
        <v>50</v>
      </c>
      <c r="G83" s="35">
        <v>34</v>
      </c>
      <c r="H83" s="38">
        <v>15.4</v>
      </c>
      <c r="I83" s="38" t="s">
        <v>988</v>
      </c>
      <c r="J83" s="34">
        <f>IFERROR(_xlfn.XLOOKUP(I83,Index!$A:$A,Index!$B:$B),"")</f>
        <v>4959.3599999999997</v>
      </c>
      <c r="L83" s="192"/>
    </row>
    <row r="84" spans="1:12" x14ac:dyDescent="0.2">
      <c r="A84" s="26"/>
      <c r="B84" s="26"/>
      <c r="C84" s="30"/>
      <c r="D84" s="35" t="s">
        <v>100</v>
      </c>
      <c r="E84" s="79" t="s">
        <v>837</v>
      </c>
      <c r="F84" s="37">
        <v>65</v>
      </c>
      <c r="G84" s="35">
        <v>40</v>
      </c>
      <c r="H84" s="38">
        <v>18</v>
      </c>
      <c r="I84" s="38" t="s">
        <v>990</v>
      </c>
      <c r="J84" s="34">
        <f>IFERROR(_xlfn.XLOOKUP(I84,Index!$A:$A,Index!$B:$B),"")</f>
        <v>5591.33</v>
      </c>
      <c r="L84" s="192"/>
    </row>
    <row r="85" spans="1:12" x14ac:dyDescent="0.2">
      <c r="A85" s="26"/>
      <c r="B85" s="26"/>
      <c r="C85" s="30"/>
      <c r="D85" s="35" t="s">
        <v>100</v>
      </c>
      <c r="E85" s="79" t="s">
        <v>695</v>
      </c>
      <c r="F85" s="37">
        <v>80</v>
      </c>
      <c r="G85" s="35">
        <v>54</v>
      </c>
      <c r="H85" s="38">
        <v>24</v>
      </c>
      <c r="I85" s="38" t="s">
        <v>991</v>
      </c>
      <c r="J85" s="34">
        <f>IFERROR(_xlfn.XLOOKUP(I85,Index!$A:$A,Index!$B:$B),"")</f>
        <v>6695.06</v>
      </c>
      <c r="L85" s="192"/>
    </row>
    <row r="86" spans="1:12" x14ac:dyDescent="0.2">
      <c r="A86" s="26"/>
      <c r="B86" s="26"/>
      <c r="C86" s="30"/>
      <c r="D86" s="35" t="s">
        <v>100</v>
      </c>
      <c r="E86" s="79" t="s">
        <v>699</v>
      </c>
      <c r="F86" s="37">
        <v>100</v>
      </c>
      <c r="G86" s="35">
        <v>86</v>
      </c>
      <c r="H86" s="38">
        <v>39</v>
      </c>
      <c r="I86" s="38" t="s">
        <v>993</v>
      </c>
      <c r="J86" s="34">
        <f>IFERROR(_xlfn.XLOOKUP(I86,Index!$A:$A,Index!$B:$B),"")</f>
        <v>9310.32</v>
      </c>
      <c r="L86" s="192"/>
    </row>
    <row r="87" spans="1:12" x14ac:dyDescent="0.2">
      <c r="A87" s="26"/>
      <c r="B87" s="26"/>
      <c r="C87" s="30"/>
      <c r="D87" s="35" t="s">
        <v>149</v>
      </c>
      <c r="E87" s="79" t="s">
        <v>707</v>
      </c>
      <c r="F87" s="37">
        <v>150</v>
      </c>
      <c r="G87" s="35">
        <v>196</v>
      </c>
      <c r="H87" s="38">
        <v>89</v>
      </c>
      <c r="I87" s="38" t="s">
        <v>994</v>
      </c>
      <c r="J87" s="34">
        <f>IFERROR(_xlfn.XLOOKUP(I87,Index!$A:$A,Index!$B:$B),"")</f>
        <v>16272.24</v>
      </c>
      <c r="L87" s="192"/>
    </row>
    <row r="88" spans="1:12" x14ac:dyDescent="0.2">
      <c r="A88" s="26"/>
      <c r="B88" s="26"/>
      <c r="C88" s="30"/>
      <c r="D88" s="35" t="s">
        <v>149</v>
      </c>
      <c r="E88" s="79" t="s">
        <v>711</v>
      </c>
      <c r="F88" s="37">
        <v>200</v>
      </c>
      <c r="G88" s="35">
        <v>292</v>
      </c>
      <c r="H88" s="38">
        <v>132</v>
      </c>
      <c r="I88" s="38" t="s">
        <v>997</v>
      </c>
      <c r="J88" s="34">
        <f>IFERROR(_xlfn.XLOOKUP(I88,Index!$A:$A,Index!$B:$B),"")</f>
        <v>20826.02</v>
      </c>
      <c r="L88" s="192"/>
    </row>
    <row r="89" spans="1:12" x14ac:dyDescent="0.2">
      <c r="A89" s="26"/>
      <c r="B89" s="26"/>
      <c r="C89" s="30"/>
      <c r="D89" s="35" t="s">
        <v>149</v>
      </c>
      <c r="E89" s="79" t="s">
        <v>714</v>
      </c>
      <c r="F89" s="37">
        <v>250</v>
      </c>
      <c r="G89" s="35">
        <v>460</v>
      </c>
      <c r="H89" s="38">
        <v>209</v>
      </c>
      <c r="I89" s="38" t="s">
        <v>999</v>
      </c>
      <c r="J89" s="34">
        <f>IFERROR(_xlfn.XLOOKUP(I89,Index!$A:$A,Index!$B:$B),"")</f>
        <v>34675.160000000003</v>
      </c>
      <c r="L89" s="192"/>
    </row>
    <row r="90" spans="1:12" x14ac:dyDescent="0.2">
      <c r="A90" s="27"/>
      <c r="B90" s="27"/>
      <c r="C90" s="31"/>
      <c r="D90" s="35" t="s">
        <v>149</v>
      </c>
      <c r="E90" s="79" t="s">
        <v>716</v>
      </c>
      <c r="F90" s="37">
        <v>300</v>
      </c>
      <c r="G90" s="35">
        <v>790</v>
      </c>
      <c r="H90" s="38">
        <v>358</v>
      </c>
      <c r="I90" s="38" t="s">
        <v>1000</v>
      </c>
      <c r="J90" s="34">
        <f>IFERROR(_xlfn.XLOOKUP(I90,Index!$A:$A,Index!$B:$B),"")</f>
        <v>70302.509999999995</v>
      </c>
      <c r="L90" s="192"/>
    </row>
    <row r="91" spans="1:12" x14ac:dyDescent="0.2">
      <c r="L91" s="192"/>
    </row>
    <row r="92" spans="1:12" x14ac:dyDescent="0.2">
      <c r="L92" s="192"/>
    </row>
    <row r="93" spans="1:12" x14ac:dyDescent="0.2">
      <c r="L93" s="192"/>
    </row>
    <row r="94" spans="1:12" x14ac:dyDescent="0.2">
      <c r="L94" s="192"/>
    </row>
    <row r="95" spans="1:12" x14ac:dyDescent="0.2">
      <c r="L95" s="192"/>
    </row>
    <row r="96" spans="1:12" x14ac:dyDescent="0.2">
      <c r="L96" s="192"/>
    </row>
    <row r="97" spans="12:12" x14ac:dyDescent="0.2">
      <c r="L97" s="192"/>
    </row>
    <row r="98" spans="12:12" x14ac:dyDescent="0.2">
      <c r="L98" s="192"/>
    </row>
    <row r="99" spans="12:12" x14ac:dyDescent="0.2">
      <c r="L99" s="192"/>
    </row>
    <row r="100" spans="12:12" x14ac:dyDescent="0.2">
      <c r="L100" s="192"/>
    </row>
    <row r="101" spans="12:12" x14ac:dyDescent="0.2">
      <c r="L101" s="192"/>
    </row>
    <row r="102" spans="12:12" x14ac:dyDescent="0.2">
      <c r="L102" s="192"/>
    </row>
    <row r="103" spans="12:12" x14ac:dyDescent="0.2">
      <c r="L103" s="192"/>
    </row>
    <row r="104" spans="12:12" x14ac:dyDescent="0.2">
      <c r="L104" s="192"/>
    </row>
    <row r="105" spans="12:12" x14ac:dyDescent="0.2">
      <c r="L105" s="192"/>
    </row>
    <row r="106" spans="12:12" x14ac:dyDescent="0.2">
      <c r="L106" s="192"/>
    </row>
    <row r="107" spans="12:12" x14ac:dyDescent="0.2">
      <c r="L107" s="192"/>
    </row>
    <row r="108" spans="12:12" x14ac:dyDescent="0.2">
      <c r="L108" s="192"/>
    </row>
    <row r="109" spans="12:12" x14ac:dyDescent="0.2">
      <c r="L109" s="192"/>
    </row>
    <row r="110" spans="12:12" x14ac:dyDescent="0.2">
      <c r="L110" s="192"/>
    </row>
    <row r="111" spans="12:12" x14ac:dyDescent="0.2">
      <c r="L111" s="192"/>
    </row>
    <row r="112" spans="12:12" x14ac:dyDescent="0.2">
      <c r="L112" s="192"/>
    </row>
    <row r="113" spans="12:12" x14ac:dyDescent="0.2">
      <c r="L113" s="192"/>
    </row>
    <row r="114" spans="12:12" x14ac:dyDescent="0.2">
      <c r="L114" s="192"/>
    </row>
    <row r="115" spans="12:12" x14ac:dyDescent="0.2">
      <c r="L115" s="192"/>
    </row>
    <row r="116" spans="12:12" x14ac:dyDescent="0.2">
      <c r="L116" s="192"/>
    </row>
    <row r="117" spans="12:12" x14ac:dyDescent="0.2">
      <c r="L117" s="192"/>
    </row>
    <row r="118" spans="12:12" x14ac:dyDescent="0.2">
      <c r="L118" s="192"/>
    </row>
    <row r="119" spans="12:12" x14ac:dyDescent="0.2">
      <c r="L119" s="192"/>
    </row>
  </sheetData>
  <mergeCells count="15">
    <mergeCell ref="G35:H35"/>
    <mergeCell ref="E35:F35"/>
    <mergeCell ref="C35:D35"/>
    <mergeCell ref="G4:H4"/>
    <mergeCell ref="E4:F4"/>
    <mergeCell ref="C4:D4"/>
    <mergeCell ref="G18:H18"/>
    <mergeCell ref="E18:F18"/>
    <mergeCell ref="C18:D18"/>
    <mergeCell ref="G80:H80"/>
    <mergeCell ref="E80:F80"/>
    <mergeCell ref="C80:D80"/>
    <mergeCell ref="C64:D64"/>
    <mergeCell ref="E64:F64"/>
    <mergeCell ref="G64:H64"/>
  </mergeCells>
  <conditionalFormatting sqref="F2:F3 F5:F13 F19:F29 F36:F43 F47:F59 F81:F90">
    <cfRule type="expression" dxfId="329" priority="296">
      <formula>F2="Not a valid item #"</formula>
    </cfRule>
    <cfRule type="expression" dxfId="328" priority="297">
      <formula>F2="Not in NPSLS"</formula>
    </cfRule>
    <cfRule type="expression" dxfId="327" priority="298">
      <formula>F2="Obsolete"</formula>
    </cfRule>
    <cfRule type="expression" dxfId="326" priority="299">
      <formula>F2=""</formula>
    </cfRule>
    <cfRule type="expression" dxfId="325" priority="300">
      <formula>F2="List Price"</formula>
    </cfRule>
  </conditionalFormatting>
  <conditionalFormatting sqref="F16:F17">
    <cfRule type="expression" dxfId="324" priority="216">
      <formula>F16="Not a valid item #"</formula>
    </cfRule>
    <cfRule type="expression" dxfId="323" priority="217">
      <formula>F16="Not in NPSLS"</formula>
    </cfRule>
    <cfRule type="expression" dxfId="322" priority="218">
      <formula>F16="Obsolete"</formula>
    </cfRule>
    <cfRule type="expression" dxfId="321" priority="219">
      <formula>F16=""</formula>
    </cfRule>
    <cfRule type="expression" dxfId="320" priority="220">
      <formula>F16="List Price"</formula>
    </cfRule>
  </conditionalFormatting>
  <conditionalFormatting sqref="F33:F34">
    <cfRule type="expression" dxfId="319" priority="286">
      <formula>F33="Not a valid item #"</formula>
    </cfRule>
    <cfRule type="expression" dxfId="318" priority="287">
      <formula>F33="Not in NPSLS"</formula>
    </cfRule>
    <cfRule type="expression" dxfId="317" priority="288">
      <formula>F33="Obsolete"</formula>
    </cfRule>
    <cfRule type="expression" dxfId="316" priority="289">
      <formula>F33=""</formula>
    </cfRule>
    <cfRule type="expression" dxfId="315" priority="290">
      <formula>F33="List Price"</formula>
    </cfRule>
  </conditionalFormatting>
  <conditionalFormatting sqref="F62:F63 F65 F67:F75">
    <cfRule type="expression" dxfId="314" priority="121">
      <formula>F62="Not a valid item #"</formula>
    </cfRule>
    <cfRule type="expression" dxfId="313" priority="122">
      <formula>F62="Not in NPSLS"</formula>
    </cfRule>
    <cfRule type="expression" dxfId="312" priority="123">
      <formula>F62="Obsolete"</formula>
    </cfRule>
    <cfRule type="expression" dxfId="311" priority="124">
      <formula>F62=""</formula>
    </cfRule>
    <cfRule type="expression" dxfId="310" priority="125">
      <formula>F62="List Price"</formula>
    </cfRule>
  </conditionalFormatting>
  <conditionalFormatting sqref="F78:F79">
    <cfRule type="expression" dxfId="309" priority="376">
      <formula>F78="Not a valid item #"</formula>
    </cfRule>
    <cfRule type="expression" dxfId="308" priority="377">
      <formula>F78="Not in NPSLS"</formula>
    </cfRule>
    <cfRule type="expression" dxfId="307" priority="378">
      <formula>F78="Obsolete"</formula>
    </cfRule>
    <cfRule type="expression" dxfId="306" priority="379">
      <formula>F78=""</formula>
    </cfRule>
    <cfRule type="expression" dxfId="305" priority="380">
      <formula>F78="List Price"</formula>
    </cfRule>
  </conditionalFormatting>
  <hyperlinks>
    <hyperlink ref="A1" location="'Table of Contents'!A1" display="Return Home" xr:uid="{5EB000DC-FFB1-4878-8418-BF2881CAB80F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53906c-3413-4ea1-b896-8b4dbbba206b">
      <UserInfo>
        <DisplayName>Jennifer Carlino (SXS US)</DisplayName>
        <AccountId>20</AccountId>
        <AccountType/>
      </UserInfo>
      <UserInfo>
        <DisplayName>Valerie Trone (SXS US)</DisplayName>
        <AccountId>10</AccountId>
        <AccountType/>
      </UserInfo>
      <UserInfo>
        <DisplayName>Steve Bottorff</DisplayName>
        <AccountId>16</AccountId>
        <AccountType/>
      </UserInfo>
    </SharedWithUsers>
    <TaxCatchAll xmlns="7f53906c-3413-4ea1-b896-8b4dbbba206b" xsi:nil="true"/>
    <lcf76f155ced4ddcb4097134ff3c332f xmlns="4c6319a1-d11a-4a5a-95e2-558c5a3c1b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4" ma:contentTypeDescription="Create a new document." ma:contentTypeScope="" ma:versionID="f943ee1d1fe260c2717f60d09c4e0a3f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cdff6b585033f2d481eb1bf383f9f3ed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d313a4d-8f6d-4210-b3dd-4e60c2a98d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a1c32a-90a5-489c-8771-032993052f5a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53236A-9019-4CFF-ACD7-D17A8ABFEC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09686-C5E3-4605-A328-48AD89CF52C0}">
  <ds:schemaRefs>
    <ds:schemaRef ds:uri="http://schemas.openxmlformats.org/package/2006/metadata/core-properties"/>
    <ds:schemaRef ds:uri="http://purl.org/dc/elements/1.1/"/>
    <ds:schemaRef ds:uri="331c7866-f124-4139-be14-889ca0343ef5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0bcff1af-3d3e-4a61-995a-d8e9868445d4"/>
    <ds:schemaRef ds:uri="http://schemas.microsoft.com/office/2006/metadata/properties"/>
    <ds:schemaRef ds:uri="http://purl.org/dc/terms/"/>
    <ds:schemaRef ds:uri="7f53906c-3413-4ea1-b896-8b4dbbba206b"/>
    <ds:schemaRef ds:uri="4c6319a1-d11a-4a5a-95e2-558c5a3c1b67"/>
  </ds:schemaRefs>
</ds:datastoreItem>
</file>

<file path=customXml/itemProps3.xml><?xml version="1.0" encoding="utf-8"?>
<ds:datastoreItem xmlns:ds="http://schemas.openxmlformats.org/officeDocument/2006/customXml" ds:itemID="{3B3E04CB-6FAA-4947-AD1C-31EFDD19E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</vt:lpstr>
      <vt:lpstr>T&amp;C</vt:lpstr>
      <vt:lpstr>Table of Contents</vt:lpstr>
      <vt:lpstr>Iron Wye Strainers</vt:lpstr>
      <vt:lpstr>Bronze Wye Strainers</vt:lpstr>
      <vt:lpstr>Carbon Steel Wye Strainers</vt:lpstr>
      <vt:lpstr>Stainless Steel Wye Strainer</vt:lpstr>
      <vt:lpstr>Iron Simplex Basket Strainers</vt:lpstr>
      <vt:lpstr>Carbon Steel Simplex Basket </vt:lpstr>
      <vt:lpstr>Stainless Steel Simplex Basket</vt:lpstr>
      <vt:lpstr>Duplex Basket Strainers</vt:lpstr>
      <vt:lpstr>UL Fireline Strainers</vt:lpstr>
      <vt:lpstr>Suction Diffusers</vt:lpstr>
      <vt:lpstr>Triple Duty Valves</vt:lpstr>
      <vt:lpstr>Double Disc Check Valves</vt:lpstr>
      <vt:lpstr>Silent Check Valves</vt:lpstr>
      <vt:lpstr>CHEXTER Check Valv</vt:lpstr>
      <vt:lpstr>Butterfly Valves</vt:lpstr>
      <vt:lpstr>List Price Adders</vt:lpstr>
      <vt:lpstr>Index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Carlino (SXS US)</dc:creator>
  <cp:keywords/>
  <dc:description/>
  <cp:lastModifiedBy>Vladyka, Brian</cp:lastModifiedBy>
  <cp:revision/>
  <dcterms:created xsi:type="dcterms:W3CDTF">2020-11-17T12:58:58Z</dcterms:created>
  <dcterms:modified xsi:type="dcterms:W3CDTF">2025-08-15T14:19:10Z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